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24226"/>
  <mc:AlternateContent xmlns:mc="http://schemas.openxmlformats.org/markup-compatibility/2006">
    <mc:Choice Requires="x15">
      <x15ac:absPath xmlns:x15ac="http://schemas.microsoft.com/office/spreadsheetml/2010/11/ac" url="Z:\PREVENTIVI\I\INDUNO OLONA\2024\"/>
    </mc:Choice>
  </mc:AlternateContent>
  <xr:revisionPtr revIDLastSave="0" documentId="8_{5F3B2F31-9D76-4A83-83EC-B30407C9A81B}" xr6:coauthVersionLast="47" xr6:coauthVersionMax="47" xr10:uidLastSave="{00000000-0000-0000-0000-000000000000}"/>
  <bookViews>
    <workbookView xWindow="-120" yWindow="-120" windowWidth="24240" windowHeight="13020" xr2:uid="{00000000-000D-0000-FFFF-FFFF00000000}"/>
  </bookViews>
  <sheets>
    <sheet name="LISTINO DET" sheetId="1" r:id="rId1"/>
  </sheets>
  <definedNames>
    <definedName name="_xlnm._FilterDatabase" localSheetId="0" hidden="1">'LISTINO DET'!$A$2:$F$495</definedName>
    <definedName name="_xlnm.Print_Area" localSheetId="0">'LISTINO DET'!$A$1:$G$502</definedName>
    <definedName name="Z_179A8662_177C_483C_97D5_365E884D46E2_.wvu.PrintArea" localSheetId="0" hidden="1">'LISTINO DET'!$B$1:$F$502</definedName>
    <definedName name="Z_85DAB2C0_3F1F_11DB_859D_000476996535_.wvu.PrintArea" localSheetId="0" hidden="1">'LISTINO DET'!$B$1:$F$502</definedName>
    <definedName name="Z_938AA60A_181D_4381_AAC2_18C7D4E00DA7_.wvu.PrintArea" localSheetId="0" hidden="1">'LISTINO DET'!$B$1:$F$502</definedName>
  </definedNames>
  <calcPr calcId="191029"/>
  <customWorkbookViews>
    <customWorkbookView name=". - Visualizzazione personale" guid="{179A8662-177C-483C-97D5-365E884D46E2}" mergeInterval="0" personalView="1" maximized="1" windowWidth="1020" windowHeight="632" activeSheetId="1"/>
    <customWorkbookView name="Lorena - Visualizzazione personale" guid="{85DAB2C0-3F1F-11DB-859D-000476996535}" mergeInterval="0" personalView="1" maximized="1" windowWidth="1020" windowHeight="582" activeSheetId="1"/>
    <customWorkbookView name="Gianfranco - Visualizzazione personale" guid="{938AA60A-181D-4381-AAC2-18C7D4E00DA7}" mergeInterval="0" personalView="1" maximized="1" windowWidth="1020" windowHeight="60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299" i="1" l="1"/>
  <c r="G298" i="1"/>
  <c r="G297" i="1"/>
  <c r="G296" i="1"/>
  <c r="G295" i="1"/>
  <c r="G287" i="1"/>
  <c r="G288" i="1"/>
  <c r="G289" i="1"/>
  <c r="G290" i="1"/>
  <c r="G291" i="1"/>
  <c r="G292" i="1"/>
  <c r="G293" i="1"/>
  <c r="G17" i="1"/>
  <c r="G16" i="1"/>
  <c r="G15" i="1"/>
  <c r="G9" i="1"/>
  <c r="G11" i="1"/>
  <c r="G66" i="1"/>
  <c r="G177" i="1"/>
  <c r="F177" i="1"/>
  <c r="G122" i="1"/>
  <c r="F122" i="1"/>
  <c r="F45" i="1"/>
  <c r="G47" i="1"/>
  <c r="G46" i="1"/>
  <c r="G48" i="1"/>
  <c r="G49" i="1"/>
  <c r="G203" i="1"/>
  <c r="G119" i="1" l="1"/>
  <c r="G118" i="1"/>
  <c r="G86" i="1"/>
  <c r="G39" i="1"/>
  <c r="G40" i="1"/>
  <c r="G41" i="1"/>
  <c r="G42" i="1"/>
  <c r="G132" i="1" l="1"/>
  <c r="G128" i="1"/>
  <c r="G149" i="1"/>
  <c r="G170" i="1"/>
  <c r="G169" i="1"/>
  <c r="G168" i="1"/>
  <c r="G185" i="1"/>
  <c r="G186" i="1"/>
  <c r="G187" i="1"/>
  <c r="G188" i="1"/>
  <c r="G189" i="1"/>
  <c r="G226" i="1"/>
  <c r="G286" i="1"/>
  <c r="G10" i="1"/>
  <c r="G209" i="1"/>
  <c r="G206" i="1"/>
  <c r="G205" i="1"/>
  <c r="G180" i="1"/>
  <c r="G179" i="1"/>
  <c r="G175" i="1"/>
  <c r="G176" i="1"/>
  <c r="G120" i="1"/>
  <c r="G174" i="1"/>
  <c r="G173" i="1"/>
  <c r="G172" i="1"/>
  <c r="G165" i="1"/>
  <c r="G164" i="1"/>
  <c r="G156" i="1"/>
  <c r="G142" i="1"/>
  <c r="G139" i="1" l="1"/>
  <c r="G136" i="1"/>
  <c r="G134" i="1"/>
  <c r="G123" i="1"/>
  <c r="G108" i="1"/>
  <c r="G100" i="1"/>
  <c r="G99" i="1"/>
  <c r="G98" i="1"/>
  <c r="G97" i="1"/>
  <c r="G95" i="1"/>
  <c r="G60" i="1"/>
  <c r="G38" i="1"/>
  <c r="G30" i="1"/>
  <c r="G24" i="1"/>
  <c r="G14" i="1"/>
  <c r="G22" i="1"/>
  <c r="G28" i="1"/>
  <c r="G18" i="1"/>
  <c r="G4" i="1"/>
  <c r="F86" i="1"/>
  <c r="F251" i="1"/>
  <c r="F42" i="1"/>
  <c r="F257" i="1"/>
  <c r="F249" i="1"/>
  <c r="F279" i="1"/>
  <c r="F282" i="1"/>
  <c r="F283" i="1"/>
  <c r="F261" i="1"/>
  <c r="F260" i="1"/>
  <c r="F259" i="1"/>
  <c r="F258" i="1"/>
  <c r="F208" i="1"/>
  <c r="F203" i="1"/>
  <c r="F202" i="1"/>
  <c r="F201" i="1"/>
  <c r="F200" i="1"/>
  <c r="F199" i="1"/>
  <c r="F198" i="1"/>
  <c r="F197" i="1"/>
  <c r="F196" i="1"/>
  <c r="F195" i="1"/>
  <c r="F194" i="1"/>
  <c r="F193" i="1"/>
  <c r="F192" i="1"/>
  <c r="F191" i="1"/>
  <c r="F190" i="1"/>
  <c r="F189" i="1"/>
  <c r="F188" i="1"/>
  <c r="F187" i="1"/>
  <c r="F186" i="1"/>
  <c r="F185" i="1"/>
  <c r="F168" i="1" l="1"/>
  <c r="F170" i="1"/>
  <c r="F169" i="1"/>
  <c r="F119" i="1"/>
  <c r="F118" i="1"/>
  <c r="F288" i="1"/>
  <c r="F289" i="1"/>
  <c r="F290" i="1"/>
  <c r="F291" i="1"/>
  <c r="F292" i="1"/>
  <c r="F293" i="1"/>
  <c r="F255" i="1"/>
  <c r="F254" i="1"/>
  <c r="F253" i="1"/>
  <c r="F252" i="1"/>
  <c r="F49" i="1"/>
  <c r="F460" i="1" l="1"/>
  <c r="F461" i="1"/>
  <c r="F462" i="1"/>
  <c r="F457" i="1"/>
  <c r="F458" i="1"/>
  <c r="F459" i="1"/>
  <c r="F436" i="1" l="1"/>
  <c r="F437" i="1"/>
  <c r="F438" i="1"/>
  <c r="F415" i="1"/>
  <c r="F416" i="1"/>
  <c r="F417" i="1"/>
  <c r="F418" i="1"/>
  <c r="F397" i="1"/>
  <c r="F398" i="1"/>
  <c r="F396" i="1"/>
  <c r="F495" i="1" l="1"/>
  <c r="F475" i="1"/>
  <c r="F116" i="1"/>
  <c r="F115" i="1"/>
  <c r="F114" i="1"/>
  <c r="F113" i="1"/>
  <c r="F112" i="1"/>
  <c r="F111" i="1"/>
  <c r="F207" i="1"/>
  <c r="F134" i="1"/>
  <c r="G130" i="1"/>
  <c r="F130" i="1"/>
  <c r="G116" i="1"/>
  <c r="G115" i="1"/>
  <c r="G114" i="1"/>
  <c r="G113" i="1"/>
  <c r="G112" i="1"/>
  <c r="G111" i="1"/>
  <c r="G106" i="1"/>
  <c r="F106" i="1"/>
  <c r="G73" i="1"/>
  <c r="G72" i="1"/>
  <c r="F174" i="1"/>
  <c r="F173" i="1"/>
  <c r="F172" i="1"/>
  <c r="F38" i="1"/>
  <c r="F62" i="1"/>
  <c r="F63" i="1"/>
  <c r="F64" i="1"/>
  <c r="F478" i="1"/>
  <c r="G96" i="1" l="1"/>
  <c r="F69" i="1"/>
  <c r="F211" i="1" l="1"/>
  <c r="F227" i="1" l="1"/>
  <c r="F228" i="1"/>
  <c r="F229" i="1"/>
  <c r="F230" i="1"/>
  <c r="F231" i="1"/>
  <c r="F232" i="1"/>
  <c r="F233" i="1"/>
  <c r="F234" i="1"/>
  <c r="F235" i="1"/>
  <c r="F236" i="1"/>
  <c r="F237" i="1"/>
  <c r="F238" i="1"/>
  <c r="D23" i="1"/>
  <c r="F23" i="1" s="1"/>
  <c r="F29" i="1"/>
  <c r="F30" i="1"/>
  <c r="F123" i="1"/>
  <c r="F180" i="1"/>
  <c r="F179" i="1"/>
  <c r="F6" i="1"/>
  <c r="F7" i="1"/>
  <c r="G281" i="1"/>
  <c r="G280" i="1"/>
  <c r="G109" i="1"/>
  <c r="G44" i="1"/>
  <c r="G157" i="1"/>
  <c r="G158" i="1"/>
  <c r="G159" i="1"/>
  <c r="G201" i="1"/>
  <c r="G202" i="1"/>
  <c r="G107" i="1"/>
  <c r="G105" i="1"/>
  <c r="G121" i="1"/>
  <c r="F303" i="1"/>
  <c r="F302" i="1"/>
  <c r="F301" i="1"/>
  <c r="F299" i="1"/>
  <c r="F298" i="1"/>
  <c r="F297" i="1"/>
  <c r="F296" i="1"/>
  <c r="F295" i="1"/>
  <c r="F287" i="1"/>
  <c r="F286" i="1"/>
  <c r="F281" i="1"/>
  <c r="F280" i="1"/>
  <c r="F278" i="1"/>
  <c r="F277" i="1"/>
  <c r="F275" i="1"/>
  <c r="F274" i="1"/>
  <c r="F273" i="1"/>
  <c r="F272" i="1"/>
  <c r="F271" i="1"/>
  <c r="F270" i="1"/>
  <c r="F269" i="1"/>
  <c r="F268" i="1"/>
  <c r="F267" i="1"/>
  <c r="F265" i="1"/>
  <c r="F264" i="1"/>
  <c r="F263" i="1"/>
  <c r="F243" i="1"/>
  <c r="F244" i="1"/>
  <c r="F245" i="1"/>
  <c r="F246" i="1"/>
  <c r="F247" i="1"/>
  <c r="F248" i="1"/>
  <c r="F239" i="1"/>
  <c r="F240" i="1"/>
  <c r="F223" i="1"/>
  <c r="F220" i="1"/>
  <c r="F206" i="1"/>
  <c r="F209" i="1"/>
  <c r="F210" i="1"/>
  <c r="F212" i="1"/>
  <c r="F213" i="1"/>
  <c r="F214" i="1"/>
  <c r="F215" i="1"/>
  <c r="F216" i="1"/>
  <c r="F217" i="1"/>
  <c r="F183" i="1"/>
  <c r="F175" i="1"/>
  <c r="F176" i="1"/>
  <c r="F165" i="1"/>
  <c r="F166" i="1"/>
  <c r="F167" i="1"/>
  <c r="F157" i="1"/>
  <c r="F158" i="1"/>
  <c r="F159" i="1"/>
  <c r="F161" i="1"/>
  <c r="F162" i="1"/>
  <c r="F150" i="1"/>
  <c r="F151" i="1"/>
  <c r="F152" i="1"/>
  <c r="F153" i="1"/>
  <c r="F154" i="1"/>
  <c r="F140" i="1"/>
  <c r="F141" i="1"/>
  <c r="F142" i="1"/>
  <c r="F143" i="1"/>
  <c r="F144" i="1"/>
  <c r="F145" i="1"/>
  <c r="F146" i="1"/>
  <c r="F147" i="1"/>
  <c r="F129" i="1"/>
  <c r="F131" i="1"/>
  <c r="F132" i="1"/>
  <c r="F133" i="1"/>
  <c r="F135" i="1"/>
  <c r="F136" i="1"/>
  <c r="F137" i="1"/>
  <c r="F120" i="1"/>
  <c r="F121" i="1"/>
  <c r="F105" i="1"/>
  <c r="F107" i="1"/>
  <c r="F108" i="1"/>
  <c r="F109" i="1"/>
  <c r="F96" i="1"/>
  <c r="F97" i="1"/>
  <c r="F91" i="1"/>
  <c r="F90" i="1"/>
  <c r="F89" i="1"/>
  <c r="F88" i="1"/>
  <c r="F87" i="1"/>
  <c r="F85" i="1"/>
  <c r="F83" i="1"/>
  <c r="F82" i="1"/>
  <c r="F81" i="1"/>
  <c r="F79" i="1"/>
  <c r="F78" i="1"/>
  <c r="F77" i="1"/>
  <c r="F76" i="1"/>
  <c r="F75" i="1"/>
  <c r="F73" i="1"/>
  <c r="F72" i="1"/>
  <c r="F68" i="1"/>
  <c r="F67" i="1"/>
  <c r="F66" i="1"/>
  <c r="F65" i="1"/>
  <c r="F61" i="1"/>
  <c r="F59" i="1"/>
  <c r="F58" i="1"/>
  <c r="F57" i="1"/>
  <c r="F56" i="1"/>
  <c r="F53" i="1"/>
  <c r="F52" i="1"/>
  <c r="F51" i="1"/>
  <c r="F50" i="1"/>
  <c r="F48" i="1"/>
  <c r="F47" i="1"/>
  <c r="F46" i="1"/>
  <c r="F44" i="1"/>
  <c r="F43" i="1"/>
  <c r="F41" i="1"/>
  <c r="F40" i="1"/>
  <c r="F39" i="1"/>
  <c r="F36" i="1"/>
  <c r="F35" i="1"/>
  <c r="F34" i="1"/>
  <c r="F33" i="1"/>
  <c r="F32" i="1"/>
  <c r="F31" i="1"/>
  <c r="F28" i="1"/>
  <c r="F26" i="1"/>
  <c r="F25" i="1"/>
  <c r="F24" i="1"/>
  <c r="F22" i="1"/>
  <c r="F18" i="1"/>
  <c r="F17" i="1"/>
  <c r="F16" i="1"/>
  <c r="F15" i="1"/>
  <c r="F14" i="1"/>
  <c r="F5" i="1"/>
  <c r="F8" i="1"/>
  <c r="F9" i="1"/>
  <c r="F10" i="1"/>
  <c r="F11" i="1"/>
  <c r="F12" i="1"/>
  <c r="G104" i="1"/>
  <c r="G101" i="1"/>
  <c r="G102" i="1"/>
  <c r="G50" i="1"/>
  <c r="G65" i="1"/>
  <c r="G137" i="1"/>
  <c r="G167" i="1"/>
  <c r="G212" i="1"/>
  <c r="G35" i="1"/>
  <c r="F414" i="1"/>
  <c r="F413" i="1"/>
  <c r="F412" i="1"/>
  <c r="F411" i="1"/>
  <c r="F410" i="1"/>
  <c r="F409" i="1"/>
  <c r="F408" i="1"/>
  <c r="F407" i="1"/>
  <c r="F406" i="1"/>
  <c r="F405" i="1"/>
  <c r="F404" i="1"/>
  <c r="F403" i="1"/>
  <c r="F402" i="1"/>
  <c r="F401" i="1"/>
  <c r="F400" i="1"/>
  <c r="F395" i="1"/>
  <c r="F394" i="1"/>
  <c r="F393" i="1"/>
  <c r="F392" i="1"/>
  <c r="F391" i="1"/>
  <c r="F390" i="1"/>
  <c r="F389" i="1"/>
  <c r="F388" i="1"/>
  <c r="F387" i="1"/>
  <c r="F386" i="1"/>
  <c r="F385" i="1"/>
  <c r="F384" i="1"/>
  <c r="F383" i="1"/>
  <c r="F382" i="1"/>
  <c r="F381" i="1"/>
  <c r="F380" i="1"/>
  <c r="G219" i="1" l="1"/>
  <c r="G182" i="1"/>
  <c r="G183" i="1"/>
  <c r="F316" i="1" l="1"/>
  <c r="F444" i="1" l="1"/>
  <c r="F340" i="1" l="1"/>
  <c r="F465" i="1"/>
  <c r="F339" i="1" l="1"/>
  <c r="F336" i="1"/>
  <c r="F4" i="1" l="1"/>
  <c r="F313" i="1" l="1"/>
  <c r="F312" i="1"/>
  <c r="F156" i="1"/>
  <c r="F92" i="1"/>
  <c r="F95" i="1"/>
  <c r="F101" i="1"/>
  <c r="F98" i="1"/>
  <c r="F99" i="1"/>
  <c r="F100" i="1"/>
  <c r="F102" i="1"/>
  <c r="F104" i="1"/>
  <c r="F125" i="1"/>
  <c r="F128" i="1"/>
  <c r="F139" i="1"/>
  <c r="F149" i="1"/>
  <c r="F164" i="1"/>
  <c r="F182" i="1"/>
  <c r="F205" i="1"/>
  <c r="F219" i="1"/>
  <c r="F222" i="1"/>
  <c r="F242" i="1"/>
  <c r="F304" i="1"/>
  <c r="F306" i="1"/>
  <c r="F307" i="1"/>
  <c r="F308" i="1"/>
  <c r="F309" i="1"/>
  <c r="F310" i="1"/>
  <c r="F315" i="1"/>
  <c r="F317" i="1"/>
  <c r="F318" i="1"/>
  <c r="F319" i="1"/>
  <c r="F320" i="1"/>
  <c r="F321" i="1"/>
  <c r="F323" i="1"/>
  <c r="F324" i="1"/>
  <c r="F325" i="1"/>
  <c r="F326" i="1"/>
  <c r="F327" i="1"/>
  <c r="F328" i="1"/>
  <c r="F330" i="1"/>
  <c r="F331" i="1"/>
  <c r="F332" i="1"/>
  <c r="F334" i="1"/>
  <c r="F335" i="1"/>
  <c r="F338" i="1"/>
  <c r="F341" i="1"/>
  <c r="F342" i="1"/>
  <c r="F343" i="1"/>
  <c r="F344" i="1"/>
  <c r="F345" i="1"/>
  <c r="F346" i="1"/>
  <c r="F348" i="1"/>
  <c r="F349" i="1"/>
  <c r="F350" i="1"/>
  <c r="F351"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420" i="1"/>
  <c r="F421" i="1"/>
  <c r="F422" i="1"/>
  <c r="F423" i="1"/>
  <c r="F424" i="1"/>
  <c r="F425" i="1"/>
  <c r="F426" i="1"/>
  <c r="F427" i="1"/>
  <c r="F428" i="1"/>
  <c r="F429" i="1"/>
  <c r="F430" i="1"/>
  <c r="F431" i="1"/>
  <c r="F432" i="1"/>
  <c r="F433" i="1"/>
  <c r="F434" i="1"/>
  <c r="F435" i="1"/>
  <c r="F441" i="1"/>
  <c r="F442" i="1"/>
  <c r="F443" i="1"/>
  <c r="F445" i="1"/>
  <c r="F448" i="1"/>
  <c r="F449" i="1"/>
  <c r="F450" i="1"/>
  <c r="F451" i="1"/>
  <c r="F453" i="1"/>
  <c r="F454" i="1"/>
  <c r="F463" i="1"/>
  <c r="F464" i="1"/>
  <c r="F467" i="1"/>
  <c r="F469" i="1"/>
  <c r="F470" i="1"/>
  <c r="F471" i="1"/>
  <c r="F472" i="1"/>
  <c r="F473" i="1"/>
  <c r="F474" i="1"/>
  <c r="F476" i="1"/>
  <c r="F477" i="1"/>
  <c r="F479" i="1"/>
  <c r="F481" i="1"/>
  <c r="F482" i="1"/>
  <c r="F484" i="1"/>
  <c r="F485" i="1"/>
  <c r="F486" i="1"/>
  <c r="F487" i="1"/>
  <c r="F489" i="1"/>
  <c r="F490" i="1"/>
  <c r="F491" i="1"/>
  <c r="F492" i="1"/>
  <c r="F493" i="1"/>
  <c r="F494" i="1"/>
  <c r="F497" i="1" l="1"/>
  <c r="F498" i="1" s="1"/>
  <c r="F500" i="1" s="1"/>
  <c r="F501" i="1" s="1"/>
  <c r="F502" i="1" s="1"/>
</calcChain>
</file>

<file path=xl/sharedStrings.xml><?xml version="1.0" encoding="utf-8"?>
<sst xmlns="http://schemas.openxmlformats.org/spreadsheetml/2006/main" count="1089" uniqueCount="896">
  <si>
    <r>
      <t xml:space="preserve">CAMICIA IN POPELINE </t>
    </r>
    <r>
      <rPr>
        <sz val="16"/>
        <rFont val="Arial"/>
        <family val="2"/>
      </rPr>
      <t>bianca</t>
    </r>
    <r>
      <rPr>
        <b/>
        <sz val="16"/>
        <rFont val="Arial"/>
        <family val="2"/>
      </rPr>
      <t xml:space="preserve"> </t>
    </r>
    <r>
      <rPr>
        <sz val="16"/>
        <rFont val="Arial"/>
        <family val="2"/>
      </rPr>
      <t xml:space="preserve">100% puro cotone doppio ritorto, allacciatura con bottoni coperti da finta, polsini alla moschettiera per gemelli, </t>
    </r>
    <r>
      <rPr>
        <b/>
        <u/>
        <sz val="16"/>
        <rFont val="Arial"/>
        <family val="2"/>
      </rPr>
      <t>mod. gala</t>
    </r>
    <r>
      <rPr>
        <sz val="16"/>
        <rFont val="Arial"/>
        <family val="2"/>
      </rPr>
      <t xml:space="preserve"> </t>
    </r>
    <r>
      <rPr>
        <u/>
        <sz val="16"/>
        <rFont val="Arial"/>
        <family val="2"/>
      </rPr>
      <t>come previsto dalla Legge Regionale</t>
    </r>
  </si>
  <si>
    <r>
      <t>CAMICIA</t>
    </r>
    <r>
      <rPr>
        <sz val="16"/>
        <rFont val="Arial"/>
        <family val="2"/>
      </rPr>
      <t xml:space="preserve"> in popeline bianco doppio ritorto puro cotone, polsini per gemelli, abbottonatura coperta, mod. gala come previsto dalla Legge Regionale</t>
    </r>
  </si>
  <si>
    <r>
      <t>RICARICA per RSG2</t>
    </r>
    <r>
      <rPr>
        <sz val="16"/>
        <rFont val="Arial"/>
        <family val="2"/>
      </rPr>
      <t xml:space="preserve"> a base peperoncino </t>
    </r>
  </si>
  <si>
    <t xml:space="preserve"> con fodera antivento</t>
  </si>
  <si>
    <t xml:space="preserve">invernali, 80% lana 20% poliammide </t>
  </si>
  <si>
    <t>collo alto tipo dolcevita</t>
  </si>
  <si>
    <t xml:space="preserve">Imbottitura termica per pantalone </t>
  </si>
  <si>
    <t>11.6</t>
  </si>
  <si>
    <t>11.7</t>
  </si>
  <si>
    <t>11.9</t>
  </si>
  <si>
    <t>11.11</t>
  </si>
  <si>
    <r>
      <t>SCIABOLA per ufficiali</t>
    </r>
    <r>
      <rPr>
        <sz val="16"/>
        <rFont val="Arial"/>
        <family val="2"/>
      </rPr>
      <t xml:space="preserve"> completa di dragona, pendagli e custodia</t>
    </r>
  </si>
  <si>
    <r>
      <t xml:space="preserve">ALAMARI </t>
    </r>
    <r>
      <rPr>
        <sz val="16"/>
        <rFont val="Arial"/>
        <family val="2"/>
      </rPr>
      <t>da camicia in metallo con clips al paio</t>
    </r>
  </si>
  <si>
    <r>
      <t xml:space="preserve">SPRAY NORMALE PORTATILE A GETTO BALISTICO A 4 METRI </t>
    </r>
    <r>
      <rPr>
        <sz val="16"/>
        <rFont val="Arial"/>
        <family val="2"/>
      </rPr>
      <t>(NON PROFESSIONALE)</t>
    </r>
    <r>
      <rPr>
        <b/>
        <sz val="16"/>
        <rFont val="Arial"/>
        <family val="2"/>
      </rPr>
      <t xml:space="preserve"> </t>
    </r>
    <r>
      <rPr>
        <sz val="16"/>
        <rFont val="Arial"/>
        <family val="2"/>
      </rPr>
      <t>TW1000  Mod. Contradog da ml. 40 (circa 20 spruzzi)</t>
    </r>
  </si>
  <si>
    <r>
      <t>SPRAY NORMALE PORTATILE A GETTO NEBULIZZANTE</t>
    </r>
    <r>
      <rPr>
        <sz val="16"/>
        <rFont val="Arial"/>
        <family val="2"/>
      </rPr>
      <t xml:space="preserve"> CONICO (NON PROFESSIONALE)  TW1000 Mod. Lady da ml. 20 circa 10 spruzzi)</t>
    </r>
  </si>
  <si>
    <t>1V02 con chiave manette inserita</t>
  </si>
  <si>
    <t>1P25 PORTAMANETTE chiuso preformato</t>
  </si>
  <si>
    <t>BASTONI ESTENSIBILI</t>
  </si>
  <si>
    <r>
      <t>IMPERMEABILE</t>
    </r>
    <r>
      <rPr>
        <sz val="16"/>
        <rFont val="Arial"/>
        <family val="2"/>
      </rPr>
      <t xml:space="preserve"> traspirante con cuciture termonastrate </t>
    </r>
  </si>
  <si>
    <t>1P00 PORTACARICATORE BIFILARE doppio bottone</t>
  </si>
  <si>
    <t>2.1</t>
  </si>
  <si>
    <t>2.6</t>
  </si>
  <si>
    <t>3.2</t>
  </si>
  <si>
    <t>3.1</t>
  </si>
  <si>
    <t>3.4</t>
  </si>
  <si>
    <r>
      <t>SOPRABITO IMPERMEABILE</t>
    </r>
    <r>
      <rPr>
        <sz val="16"/>
        <rFont val="Arial"/>
        <family val="2"/>
      </rPr>
      <t xml:space="preserve"> trench classico</t>
    </r>
  </si>
  <si>
    <t>3.6</t>
  </si>
  <si>
    <r>
      <t xml:space="preserve">MANTELLA </t>
    </r>
    <r>
      <rPr>
        <sz val="16"/>
        <rFont val="Arial"/>
        <family val="2"/>
      </rPr>
      <t>a ruota intera</t>
    </r>
  </si>
  <si>
    <t>4.2</t>
  </si>
  <si>
    <r>
      <t xml:space="preserve">FASCIA AZZURRA DA UFFICIALE </t>
    </r>
    <r>
      <rPr>
        <sz val="16"/>
        <rFont val="Arial"/>
        <family val="2"/>
      </rPr>
      <t xml:space="preserve"> in acetato </t>
    </r>
  </si>
  <si>
    <t>5.6</t>
  </si>
  <si>
    <t>5.9</t>
  </si>
  <si>
    <r>
      <t xml:space="preserve">PETTORINA </t>
    </r>
    <r>
      <rPr>
        <sz val="16"/>
        <rFont val="Arial"/>
        <family val="2"/>
      </rPr>
      <t xml:space="preserve">blu in cotone con scritta "POLIZIA LOCALE" rifrangente alta cm. 6 </t>
    </r>
  </si>
  <si>
    <t>11.4</t>
  </si>
  <si>
    <t>11.5</t>
  </si>
  <si>
    <t>DISTINTIVO RICAMATO</t>
  </si>
  <si>
    <t>SPILLA METALLICA IN QUADRICROMIA</t>
  </si>
  <si>
    <r>
      <t>SCRITTA PETTORALE</t>
    </r>
    <r>
      <rPr>
        <sz val="16"/>
        <rFont val="Arial"/>
        <family val="2"/>
      </rPr>
      <t xml:space="preserve"> rifrangente Reflexite "Polizia Locale" bianco su fondo blu mm100x25</t>
    </r>
  </si>
  <si>
    <t>DIVISA DI RAPPRESENTANZA</t>
  </si>
  <si>
    <t xml:space="preserve">Pantalone  alla cavallerizza per moto in tela bielastica </t>
  </si>
  <si>
    <t>ABBIGLIAMENTO INTIMO TERMICO  tecnico XTEC con filato al carbonio (effetto antistatico) e ioni d'argento (dissipativo e antimicrobico)</t>
  </si>
  <si>
    <r>
      <t>RSG2</t>
    </r>
    <r>
      <rPr>
        <sz val="16"/>
        <rFont val="Arial"/>
        <family val="2"/>
      </rPr>
      <t xml:space="preserve"> - portabomboletta anatomico BIANCO (secondo normativa regionale) con chiusura di sicurezza linguetta da cintura sul retro (reversibile per mancini) completa di bomboletta sostituibile da ml. 20, GETTO BALISTICO 3 metri</t>
    </r>
  </si>
  <si>
    <t xml:space="preserve">art 89280 in tripolino sottile </t>
  </si>
  <si>
    <t xml:space="preserve">art. 89210 in tripolino con noce ovale (confez. In scatola) </t>
  </si>
  <si>
    <r>
      <t xml:space="preserve">GILET </t>
    </r>
    <r>
      <rPr>
        <sz val="16"/>
        <rFont val="Arial"/>
        <family val="2"/>
      </rPr>
      <t>alta visibilità economico A NORMA en 471 con 2 tasche esterne e taschino portaradio,scritte rifrangenti plotterate, taglie M/L e XL/XXL</t>
    </r>
  </si>
  <si>
    <r>
      <t xml:space="preserve">MARK PLUS - BOMBOLETTA VERNICESPRAY </t>
    </r>
    <r>
      <rPr>
        <sz val="16"/>
        <rFont val="Arial"/>
        <family val="2"/>
      </rPr>
      <t xml:space="preserve">500 ml speciale per rilevamenti stradali (vernicia a testa in giù) giallo fluo e bianco </t>
    </r>
  </si>
  <si>
    <r>
      <t xml:space="preserve">194004 GIROCOLLO </t>
    </r>
    <r>
      <rPr>
        <sz val="16"/>
        <rFont val="Arial"/>
        <family val="2"/>
      </rPr>
      <t xml:space="preserve">manica lunga </t>
    </r>
  </si>
  <si>
    <r>
      <t>PARAMANI DA SEGNALAZIONE</t>
    </r>
    <r>
      <rPr>
        <sz val="18"/>
        <color indexed="12"/>
        <rFont val="Arial"/>
        <family val="2"/>
      </rPr>
      <t xml:space="preserve">  con elastico ai bordi (al paio)</t>
    </r>
  </si>
  <si>
    <r>
      <t xml:space="preserve">ADATTATORE PER RICARICA  RSG 2 </t>
    </r>
    <r>
      <rPr>
        <sz val="16"/>
        <rFont val="Arial"/>
        <family val="2"/>
      </rPr>
      <t>(per utilizzo vecchi RSG4)</t>
    </r>
  </si>
  <si>
    <r>
      <t>TORCIA A FIAMMA LIBERA</t>
    </r>
    <r>
      <rPr>
        <sz val="16"/>
        <rFont val="Arial"/>
        <family val="2"/>
      </rPr>
      <t xml:space="preserve"> antivento in juta paraffinata lunghezza cm 65 (durata della fiamma circa 2 ore - variabile a seconda delle condizioni atmosferiche</t>
    </r>
  </si>
  <si>
    <t>MANETTE &amp; ALTRO</t>
  </si>
  <si>
    <r>
      <t xml:space="preserve">LAMPADINA </t>
    </r>
    <r>
      <rPr>
        <sz val="16"/>
        <rFont val="Arial"/>
        <family val="2"/>
      </rPr>
      <t>RICAMBIO PER SUREFIRE  (65 lumen)</t>
    </r>
  </si>
  <si>
    <t>in pelle di vitello con fodera in maglia lana (made in italy)</t>
  </si>
  <si>
    <t>in pelle di vitello con fodera in pelo naturale  (made in italy)</t>
  </si>
  <si>
    <t>fregio da berretto uguale al centro del ricamo da braccio (precisare se su panno blu o rosso)</t>
  </si>
  <si>
    <t>protezioni amovibili per gomiti (al paio)</t>
  </si>
  <si>
    <t>protezioni amovibili per ginocchia (al paio)</t>
  </si>
  <si>
    <r>
      <t xml:space="preserve">fodera antivento </t>
    </r>
    <r>
      <rPr>
        <b/>
        <u/>
        <sz val="16"/>
        <rFont val="Arial"/>
        <family val="2"/>
      </rPr>
      <t xml:space="preserve">staccabile autoportante </t>
    </r>
    <r>
      <rPr>
        <b/>
        <sz val="16"/>
        <rFont val="Arial"/>
        <family val="2"/>
      </rPr>
      <t xml:space="preserve"> </t>
    </r>
    <r>
      <rPr>
        <sz val="16"/>
        <rFont val="Arial"/>
        <family val="2"/>
      </rPr>
      <t>in maglina con membrana  (da portare con maglione senza fodera)</t>
    </r>
  </si>
  <si>
    <r>
      <t>CALZE UOMO</t>
    </r>
    <r>
      <rPr>
        <sz val="16"/>
        <rFont val="Arial"/>
        <family val="2"/>
      </rPr>
      <t>, a gambaletto, doppio rimaglio al paio: (corte disponibili su richiesta)</t>
    </r>
  </si>
  <si>
    <r>
      <t xml:space="preserve">In tessuto fluorescente giallo </t>
    </r>
    <r>
      <rPr>
        <sz val="16"/>
        <rFont val="Arial"/>
        <family val="2"/>
      </rPr>
      <t>alta visibilità e doppia banda rifrangente grigia termofissata, finestra trasparente anteriore, elastico nel bordo inferiore</t>
    </r>
  </si>
  <si>
    <r>
      <t>GUANTI</t>
    </r>
    <r>
      <rPr>
        <sz val="16"/>
        <rFont val="Arial"/>
        <family val="2"/>
      </rPr>
      <t xml:space="preserve"> al paio:</t>
    </r>
  </si>
  <si>
    <r>
      <t>CASCO</t>
    </r>
    <r>
      <rPr>
        <sz val="16"/>
        <rFont val="Arial"/>
        <family val="2"/>
      </rPr>
      <t xml:space="preserve"> viabilista bianco in policarbonato con fascia verde </t>
    </r>
  </si>
  <si>
    <r>
      <t xml:space="preserve">PETTORINA </t>
    </r>
    <r>
      <rPr>
        <sz val="16"/>
        <rFont val="Arial"/>
        <family val="2"/>
      </rPr>
      <t>blu in nylon antipioggia con scritta "POLIZIA LOCALE" rifrangente alta cm. 6</t>
    </r>
  </si>
  <si>
    <r>
      <t>STIVALE</t>
    </r>
    <r>
      <rPr>
        <sz val="16"/>
        <rFont val="Arial"/>
        <family val="2"/>
      </rPr>
      <t xml:space="preserve"> in gomma nero, al ginocchio</t>
    </r>
  </si>
  <si>
    <r>
      <t xml:space="preserve">PALETTA DA SEGNALAZIONE </t>
    </r>
    <r>
      <rPr>
        <sz val="16"/>
        <rFont val="Arial"/>
        <family val="2"/>
      </rPr>
      <t>supporto in nylon bianco dotata sulle due facce di pellicola rifrangente alta intensità romboidale  grigio bollo rosso centrale con stemma R.I. e scritta POLIZIA LOCALE</t>
    </r>
  </si>
  <si>
    <r>
      <t>FREGI METALLO</t>
    </r>
    <r>
      <rPr>
        <sz val="16"/>
        <rFont val="Arial"/>
        <family val="2"/>
      </rPr>
      <t xml:space="preserve"> specifici per P.L (neutri e/o con scritta generica, disponibili </t>
    </r>
    <r>
      <rPr>
        <u/>
        <sz val="16"/>
        <rFont val="Arial"/>
        <family val="2"/>
      </rPr>
      <t>senza minimi quantitativi),</t>
    </r>
    <r>
      <rPr>
        <sz val="16"/>
        <rFont val="Arial"/>
        <family val="2"/>
      </rPr>
      <t xml:space="preserve"> cad.:</t>
    </r>
  </si>
  <si>
    <r>
      <t xml:space="preserve">rifrangente </t>
    </r>
    <r>
      <rPr>
        <sz val="16"/>
        <rFont val="Arial"/>
        <family val="2"/>
      </rPr>
      <t>(tessuto omologato EN 471) bianca con finestra trasparente</t>
    </r>
  </si>
  <si>
    <r>
      <t>CASCO DA MOTO</t>
    </r>
    <r>
      <rPr>
        <b/>
        <u/>
        <sz val="16"/>
        <rFont val="Arial"/>
        <family val="2"/>
      </rPr>
      <t xml:space="preserve"> completo di decorazioni regionali </t>
    </r>
    <r>
      <rPr>
        <sz val="16"/>
        <rFont val="Arial"/>
        <family val="2"/>
      </rPr>
      <t xml:space="preserve"> (solo per la realizzazione dello stemma comunale richiedere preventivo a parte)</t>
    </r>
  </si>
  <si>
    <r>
      <t xml:space="preserve">2FP25 </t>
    </r>
    <r>
      <rPr>
        <b/>
        <sz val="16"/>
        <rFont val="Arial"/>
        <family val="2"/>
      </rPr>
      <t>PORTAMANETTE</t>
    </r>
    <r>
      <rPr>
        <sz val="16"/>
        <rFont val="Arial"/>
        <family val="2"/>
      </rPr>
      <t xml:space="preserve"> chiuso termoformato</t>
    </r>
  </si>
  <si>
    <r>
      <t xml:space="preserve">2FP00 </t>
    </r>
    <r>
      <rPr>
        <b/>
        <sz val="16"/>
        <rFont val="Arial"/>
        <family val="2"/>
      </rPr>
      <t>PORTACARICATORE</t>
    </r>
    <r>
      <rPr>
        <sz val="16"/>
        <rFont val="Arial"/>
        <family val="2"/>
      </rPr>
      <t xml:space="preserve"> termoformato</t>
    </r>
  </si>
  <si>
    <r>
      <t>PORTAPLACCA DI RICONOSCIMENTO</t>
    </r>
    <r>
      <rPr>
        <sz val="16"/>
        <rFont val="Arial"/>
        <family val="2"/>
      </rPr>
      <t xml:space="preserve"> in cuoio preformato (costo placca a parte):</t>
    </r>
  </si>
  <si>
    <r>
      <t>1WB</t>
    </r>
    <r>
      <rPr>
        <sz val="16"/>
        <rFont val="Arial"/>
        <family val="2"/>
      </rPr>
      <t xml:space="preserve"> da collo con catenella             </t>
    </r>
  </si>
  <si>
    <r>
      <t>foderina In tessuto fluorescente giallo</t>
    </r>
    <r>
      <rPr>
        <b/>
        <sz val="16"/>
        <rFont val="Arial"/>
        <family val="2"/>
      </rPr>
      <t xml:space="preserve"> </t>
    </r>
    <r>
      <rPr>
        <sz val="16"/>
        <rFont val="Arial"/>
        <family val="2"/>
      </rPr>
      <t xml:space="preserve">alta visibilità e doppia banda rifrangente grigia termofissata, elastico nel bordo inferiore </t>
    </r>
  </si>
  <si>
    <t xml:space="preserve">Pantalone  alla cavallerizza per moto in cordelline bielastico </t>
  </si>
  <si>
    <r>
      <t>0E50 MANETTE</t>
    </r>
    <r>
      <rPr>
        <sz val="16"/>
        <rFont val="Arial"/>
        <family val="2"/>
      </rPr>
      <t xml:space="preserve"> classiche in acciaio prod. Spagnola CON CHIAVI SCORTA</t>
    </r>
  </si>
  <si>
    <r>
      <t>OE64 MANETTE</t>
    </r>
    <r>
      <rPr>
        <sz val="16"/>
        <rFont val="Arial"/>
        <family val="2"/>
      </rPr>
      <t xml:space="preserve"> incernierate in acciaio prod. Spagnola con chiavi di scorta</t>
    </r>
  </si>
  <si>
    <r>
      <t>MISURATORE USURA BATTISTRADA</t>
    </r>
    <r>
      <rPr>
        <sz val="16"/>
        <rFont val="Arial"/>
        <family val="2"/>
      </rPr>
      <t xml:space="preserve"> in acciaio</t>
    </r>
  </si>
  <si>
    <r>
      <t xml:space="preserve">BERRETTO OPERATIVO IMPERMEABILE ESTIVO </t>
    </r>
    <r>
      <rPr>
        <sz val="16"/>
        <rFont val="Arial"/>
        <family val="2"/>
      </rPr>
      <t xml:space="preserve"> tipo baseball interamente foderato in rete, fibbietta regolabile sul retro, scritta POLIZIA LOCALE termoadesiiva davanti, con applicata ai lati doppia striscia rifrangente bianca </t>
    </r>
  </si>
  <si>
    <r>
      <t xml:space="preserve">MAZZETTA DA SEGNALAZIONE </t>
    </r>
    <r>
      <rPr>
        <sz val="16"/>
        <rFont val="Arial"/>
        <family val="2"/>
      </rPr>
      <t>elettronica  luminosa a luce fissa e intermittente, costituita da un bulbo a diodi ad emissione di luce (LED) contenuto in un cilindro trasparente ad alta resistenza, diametro 4 cm , alimentata da tre pile alcaline AA (comprese) almeno 200 ore di efficienza</t>
    </r>
  </si>
  <si>
    <r>
      <t xml:space="preserve">MAZZETTA DA SEGNALAZIONE  </t>
    </r>
    <r>
      <rPr>
        <sz val="16"/>
        <rFont val="Arial"/>
        <family val="2"/>
      </rPr>
      <t>come sopra, ma dotata di avvisatore acustico (FISCHIETTO)</t>
    </r>
  </si>
  <si>
    <r>
      <t>ALAMARI</t>
    </r>
    <r>
      <rPr>
        <sz val="16"/>
        <rFont val="Arial"/>
        <family val="2"/>
      </rPr>
      <t xml:space="preserve"> bavero da </t>
    </r>
    <r>
      <rPr>
        <b/>
        <sz val="16"/>
        <rFont val="Arial"/>
        <family val="2"/>
      </rPr>
      <t>sottufficiale</t>
    </r>
    <r>
      <rPr>
        <sz val="16"/>
        <rFont val="Arial"/>
        <family val="2"/>
      </rPr>
      <t xml:space="preserve"> (stesse dimensioni di quelli metallici) ricamati in filo  oro su verde (prezzo al paio)</t>
    </r>
  </si>
  <si>
    <r>
      <t xml:space="preserve">Ricamo da braccio </t>
    </r>
    <r>
      <rPr>
        <b/>
        <sz val="16"/>
        <rFont val="Arial"/>
        <family val="2"/>
      </rPr>
      <t>"RESPONSABILE DI SERVIZIO"</t>
    </r>
  </si>
  <si>
    <r>
      <t>Ricamo da braccio</t>
    </r>
    <r>
      <rPr>
        <b/>
        <sz val="16"/>
        <rFont val="Arial"/>
        <family val="2"/>
      </rPr>
      <t>"RESPONSABILE DI SERVIZIO INTERCOMUNALE"</t>
    </r>
  </si>
  <si>
    <r>
      <t>STEMMI RICAMATI  DA BRACCIO PERSONALIZZATI</t>
    </r>
    <r>
      <rPr>
        <sz val="16"/>
        <rFont val="Arial"/>
        <family val="2"/>
      </rPr>
      <t xml:space="preserve"> (da applicare sul braccio destro,come descritti all'ultimo comma dell'art. 1,12 del R.R. del 16/7/2003) </t>
    </r>
  </si>
  <si>
    <r>
      <t>DECORAZIONI PER LUNGO COMANDO E ANZIANITA' DI SERVIZIO</t>
    </r>
    <r>
      <rPr>
        <sz val="16"/>
        <rFont val="Arial"/>
        <family val="2"/>
      </rPr>
      <t xml:space="preserve"> (a norma delibera Giunta R.L.  N, 7/2395 del 1/12/2000)</t>
    </r>
  </si>
  <si>
    <r>
      <t>CORDONE ALTA UNIFORME</t>
    </r>
    <r>
      <rPr>
        <sz val="16"/>
        <rFont val="Arial"/>
        <family val="2"/>
      </rPr>
      <t xml:space="preserve"> in filato di rayon e oro metallico; puntali in bronzo tornito e dorato</t>
    </r>
  </si>
  <si>
    <r>
      <t xml:space="preserve">GEMELLI </t>
    </r>
    <r>
      <rPr>
        <sz val="16"/>
        <rFont val="Arial"/>
        <family val="2"/>
      </rPr>
      <t>per camicia con doppia riproduzione rosa camuna, al paio (conf. In cofanetto)</t>
    </r>
  </si>
  <si>
    <r>
      <t>GUANTI</t>
    </r>
    <r>
      <rPr>
        <sz val="16"/>
        <rFont val="Arial"/>
        <family val="2"/>
      </rPr>
      <t xml:space="preserve"> in pelle nera sfoderati</t>
    </r>
  </si>
  <si>
    <r>
      <t>PANTALONE</t>
    </r>
    <r>
      <rPr>
        <sz val="16"/>
        <rFont val="Arial"/>
        <family val="2"/>
      </rPr>
      <t xml:space="preserve"> con banda laterale</t>
    </r>
  </si>
  <si>
    <t xml:space="preserve"> </t>
  </si>
  <si>
    <r>
      <t xml:space="preserve">GEMELLI </t>
    </r>
    <r>
      <rPr>
        <sz val="16"/>
        <rFont val="Arial"/>
        <family val="2"/>
      </rPr>
      <t>per camicia con doppia riproduzione rosa camuna, conf. In cofanetto, al paio</t>
    </r>
  </si>
  <si>
    <r>
      <t>PAPILLON</t>
    </r>
    <r>
      <rPr>
        <sz val="16"/>
        <rFont val="Arial"/>
        <family val="2"/>
      </rPr>
      <t xml:space="preserve"> in seta blu navy</t>
    </r>
  </si>
  <si>
    <r>
      <t xml:space="preserve">COLTELLO VICTORINOX RESCUE TOOL a lama pieghevole specifico per interventi sradali </t>
    </r>
    <r>
      <rPr>
        <sz val="16"/>
        <rFont val="Arial"/>
        <family val="2"/>
      </rPr>
      <t>(IMPUGNATURE LUMINISCENTI, lama pieghevole per taglio cinture ed gancio frangicristalli e taglia cavi + altre 6 funzioni)</t>
    </r>
  </si>
  <si>
    <t>TORCE</t>
  </si>
  <si>
    <t>senza fodera antivento</t>
  </si>
  <si>
    <t xml:space="preserve">Invernali, 50% lana 50% poliammide </t>
  </si>
  <si>
    <t>estive, 100% cotone filo di scozia</t>
  </si>
  <si>
    <t xml:space="preserve">20 Den estivo </t>
  </si>
  <si>
    <t>40 Den invernale</t>
  </si>
  <si>
    <t xml:space="preserve"> COMPLETO MOTOCICLISTI</t>
  </si>
  <si>
    <t>scollo a V manica lunga</t>
  </si>
  <si>
    <t>scollo a V senza manica</t>
  </si>
  <si>
    <t>per Sottufficiali oro e verde regionale</t>
  </si>
  <si>
    <t xml:space="preserve">per Ufficiali interamente in oro </t>
  </si>
  <si>
    <t>per Comandanti in oro e rosso</t>
  </si>
  <si>
    <t>ARTICOLI IN CUOIO</t>
  </si>
  <si>
    <t>1P26 PORTAMANETTE aperto</t>
  </si>
  <si>
    <t>1V20 CORREGGIOLO DI SICUREZZA</t>
  </si>
  <si>
    <t>1V00 tipo semplice</t>
  </si>
  <si>
    <t>01V01 tipo con doppia asola sul retro</t>
  </si>
  <si>
    <t>FODERINE COPRIBERRETTO</t>
  </si>
  <si>
    <t>FISCHIETTI</t>
  </si>
  <si>
    <t>in ottone cromato</t>
  </si>
  <si>
    <t>Catenella  per fischietto in maglia metallo con pinzetta</t>
  </si>
  <si>
    <t>MATERIALE ALTA VISIBILITA' E RIFRANGENTE</t>
  </si>
  <si>
    <t>in panno castorino normale</t>
  </si>
  <si>
    <t>PREZZO UNITARIO</t>
  </si>
  <si>
    <t>QUANTITA'</t>
  </si>
  <si>
    <t>SPESA PREVENTIVATA</t>
  </si>
  <si>
    <t>IMPONIBILE SPESA PREVENTIVATA</t>
  </si>
  <si>
    <t>TOTALE SPESA PREVENTIVATA</t>
  </si>
  <si>
    <r>
      <t xml:space="preserve">FASCIA </t>
    </r>
    <r>
      <rPr>
        <sz val="16"/>
        <rFont val="Arial"/>
        <family val="2"/>
      </rPr>
      <t>tipo smoking</t>
    </r>
    <r>
      <rPr>
        <b/>
        <sz val="16"/>
        <rFont val="Arial"/>
        <family val="2"/>
      </rPr>
      <t xml:space="preserve"> </t>
    </r>
    <r>
      <rPr>
        <sz val="16"/>
        <rFont val="Arial"/>
        <family val="2"/>
      </rPr>
      <t>in seta blu navy</t>
    </r>
  </si>
  <si>
    <t>R980/7</t>
  </si>
  <si>
    <t>RD980/7</t>
  </si>
  <si>
    <t>L980/1</t>
  </si>
  <si>
    <t>L980/2</t>
  </si>
  <si>
    <t>L980/5</t>
  </si>
  <si>
    <t>L980/4</t>
  </si>
  <si>
    <t>L760/1</t>
  </si>
  <si>
    <t>L760/2</t>
  </si>
  <si>
    <t>L760/5</t>
  </si>
  <si>
    <t>L760/4</t>
  </si>
  <si>
    <t>R/101</t>
  </si>
  <si>
    <t>R/105</t>
  </si>
  <si>
    <t>R/407</t>
  </si>
  <si>
    <t>R/408</t>
  </si>
  <si>
    <t>R/606</t>
  </si>
  <si>
    <t>R/805</t>
  </si>
  <si>
    <t>R/807</t>
  </si>
  <si>
    <t>R/806</t>
  </si>
  <si>
    <t>F/809</t>
  </si>
  <si>
    <t>809/C</t>
  </si>
  <si>
    <t>M/815</t>
  </si>
  <si>
    <t>509/MG</t>
  </si>
  <si>
    <t>E/224</t>
  </si>
  <si>
    <t>P/218</t>
  </si>
  <si>
    <t>1207/N</t>
  </si>
  <si>
    <t>R/1001</t>
  </si>
  <si>
    <t>R/1002</t>
  </si>
  <si>
    <t>R/1104</t>
  </si>
  <si>
    <t>R/1402</t>
  </si>
  <si>
    <t>R/1604</t>
  </si>
  <si>
    <t>C/406</t>
  </si>
  <si>
    <t>R/107</t>
  </si>
  <si>
    <t>R/1000</t>
  </si>
  <si>
    <t>FS/809</t>
  </si>
  <si>
    <t>R/1000S</t>
  </si>
  <si>
    <t>1114/C</t>
  </si>
  <si>
    <t>1400/P</t>
  </si>
  <si>
    <t>608/CAR</t>
  </si>
  <si>
    <t>1407/G</t>
  </si>
  <si>
    <t>1007/E</t>
  </si>
  <si>
    <t>1007/P</t>
  </si>
  <si>
    <t>1303/D</t>
  </si>
  <si>
    <t>R/1812</t>
  </si>
  <si>
    <t>608/AR</t>
  </si>
  <si>
    <t>608/AIR</t>
  </si>
  <si>
    <t>608/SVR</t>
  </si>
  <si>
    <t>608/CR</t>
  </si>
  <si>
    <t>608/COR</t>
  </si>
  <si>
    <t>213/IG</t>
  </si>
  <si>
    <t>213/IP</t>
  </si>
  <si>
    <t>213/PG</t>
  </si>
  <si>
    <t>213/PP</t>
  </si>
  <si>
    <t>IVA 22 %</t>
  </si>
  <si>
    <t>C/1118</t>
  </si>
  <si>
    <t xml:space="preserve">Grado berretto per COMMISSARIO CAPO/UFF. DIRIGENTI . (con fascia damascata ) </t>
  </si>
  <si>
    <r>
      <t>PIASTRINA METALLO</t>
    </r>
    <r>
      <rPr>
        <sz val="16"/>
        <rFont val="Arial"/>
        <family val="2"/>
      </rPr>
      <t xml:space="preserve"> SMALTATA BLU CON DOPPIO MORSETTO SU RETRO (AL PAIO)</t>
    </r>
  </si>
  <si>
    <t>PER ASSISTENTE (2 rombi)</t>
  </si>
  <si>
    <t>PER ASSISTENTE SCELTO (3 rombi)</t>
  </si>
  <si>
    <t>AGENTE (liscia blu)</t>
  </si>
  <si>
    <t>AGENTE SCELTO (1 rombo)</t>
  </si>
  <si>
    <t>COMMISSARIO (3 stelle)</t>
  </si>
  <si>
    <t xml:space="preserve"> COMMISSARIO CAPO (1 stella + 1 corona)</t>
  </si>
  <si>
    <t>VICECOMMISSARIO (2 stelle)</t>
  </si>
  <si>
    <t>ASSISTENTE SCELTO (3 rombi)</t>
  </si>
  <si>
    <t>ASSISTENTE (2 rombi)</t>
  </si>
  <si>
    <r>
      <t xml:space="preserve">robbio METALLO  per stelletta </t>
    </r>
    <r>
      <rPr>
        <sz val="16"/>
        <rFont val="Arial"/>
        <family val="2"/>
      </rPr>
      <t>(PER COM.TE/ VICE COM.TE/POS. ORGANIZZ)</t>
    </r>
  </si>
  <si>
    <r>
      <t xml:space="preserve">robbio PANNO  per stelletta </t>
    </r>
    <r>
      <rPr>
        <sz val="16"/>
        <rFont val="Arial"/>
        <family val="2"/>
      </rPr>
      <t>(PER COM.TE/ VICE COM.TE/POS. ORGANIZZ)</t>
    </r>
  </si>
  <si>
    <t xml:space="preserve">SPECIALISTA VIGILANZA (1 stella)  </t>
  </si>
  <si>
    <r>
      <t>stelletta ricamata</t>
    </r>
    <r>
      <rPr>
        <sz val="16"/>
        <rFont val="Arial"/>
        <family val="2"/>
      </rPr>
      <t xml:space="preserve"> a 7 punte ricamata  cad.</t>
    </r>
  </si>
  <si>
    <r>
      <t>stelletta ricamata</t>
    </r>
    <r>
      <rPr>
        <sz val="16"/>
        <rFont val="Arial"/>
        <family val="2"/>
      </rPr>
      <t xml:space="preserve"> a 7 punte con robbio ricamata cad.</t>
    </r>
  </si>
  <si>
    <r>
      <t>Corona turrita</t>
    </r>
    <r>
      <rPr>
        <sz val="16"/>
        <rFont val="Arial"/>
        <family val="2"/>
      </rPr>
      <t xml:space="preserve"> in metallo con 9 torri merlata</t>
    </r>
  </si>
  <si>
    <r>
      <t>stelletta metallo</t>
    </r>
    <r>
      <rPr>
        <sz val="16"/>
        <rFont val="Arial"/>
        <family val="2"/>
      </rPr>
      <t xml:space="preserve"> a 7 punte in con clip sul retro cad.</t>
    </r>
  </si>
  <si>
    <t>COMMISSARIO CAPO (1 stella + 1 corona)</t>
  </si>
  <si>
    <t>608/AM</t>
  </si>
  <si>
    <t>608/ASM</t>
  </si>
  <si>
    <t>608/SM</t>
  </si>
  <si>
    <t>608/SSM</t>
  </si>
  <si>
    <t>608/VM</t>
  </si>
  <si>
    <t>1505/RM</t>
  </si>
  <si>
    <t>1505/PM</t>
  </si>
  <si>
    <t>1506/R</t>
  </si>
  <si>
    <t>1506/RR</t>
  </si>
  <si>
    <t>608/ASS</t>
  </si>
  <si>
    <t>608/SOR</t>
  </si>
  <si>
    <t>608/SPR</t>
  </si>
  <si>
    <t>608/VCR</t>
  </si>
  <si>
    <t>608/VOR</t>
  </si>
  <si>
    <t>608/DIR</t>
  </si>
  <si>
    <t>608/DOR</t>
  </si>
  <si>
    <t>PO/AG</t>
  </si>
  <si>
    <t>PO/AGS</t>
  </si>
  <si>
    <t>PO/AS</t>
  </si>
  <si>
    <t>PO/ASS</t>
  </si>
  <si>
    <t>PO/SO</t>
  </si>
  <si>
    <t>PO/SP</t>
  </si>
  <si>
    <t>PO/VC</t>
  </si>
  <si>
    <t>PO/VCT</t>
  </si>
  <si>
    <t>PO/COM</t>
  </si>
  <si>
    <t>PO/COT</t>
  </si>
  <si>
    <t>PO/CCP</t>
  </si>
  <si>
    <t>PO/VCP</t>
  </si>
  <si>
    <t>PO/DIR</t>
  </si>
  <si>
    <t>PO/DOR</t>
  </si>
  <si>
    <t>608/CACR</t>
  </si>
  <si>
    <t>1205/B</t>
  </si>
  <si>
    <t>A/1812</t>
  </si>
  <si>
    <t>608/ATG</t>
  </si>
  <si>
    <t>608/AGT</t>
  </si>
  <si>
    <t>608/SVTT</t>
  </si>
  <si>
    <t>608/AST</t>
  </si>
  <si>
    <t>608/SOT</t>
  </si>
  <si>
    <t>608/SPT</t>
  </si>
  <si>
    <t>608/CATI</t>
  </si>
  <si>
    <t>608/VCT</t>
  </si>
  <si>
    <t>608/CT</t>
  </si>
  <si>
    <t>608/VOT</t>
  </si>
  <si>
    <t>608/COTT</t>
  </si>
  <si>
    <t>608/CATC</t>
  </si>
  <si>
    <t>D/1299</t>
  </si>
  <si>
    <t>B/2000</t>
  </si>
  <si>
    <t>1105/C</t>
  </si>
  <si>
    <t>1213/P</t>
  </si>
  <si>
    <t>1213/PM</t>
  </si>
  <si>
    <t>1112/WB</t>
  </si>
  <si>
    <t>AD/1812</t>
  </si>
  <si>
    <t>L/1812</t>
  </si>
  <si>
    <t>Imbottitura termica per giacca</t>
  </si>
  <si>
    <r>
      <t>LINEA PRODOTTI VEGA HOLSTER</t>
    </r>
    <r>
      <rPr>
        <sz val="16"/>
        <rFont val="Arial"/>
        <family val="2"/>
      </rPr>
      <t xml:space="preserve"> made in Italy </t>
    </r>
  </si>
  <si>
    <t>fregio da berretto per ufficiale con corona turrita e rami alloro laterali in oro  e stemma comunale al centro  (precisare se su blu o su rosso)</t>
  </si>
  <si>
    <r>
      <t>PERSONALIZZAZIONE per FREGI</t>
    </r>
    <r>
      <rPr>
        <sz val="16"/>
        <rFont val="Arial"/>
        <family val="2"/>
      </rPr>
      <t xml:space="preserve"> </t>
    </r>
    <r>
      <rPr>
        <b/>
        <sz val="16"/>
        <rFont val="Arial"/>
        <family val="2"/>
      </rPr>
      <t>metallo</t>
    </r>
    <r>
      <rPr>
        <sz val="16"/>
        <rFont val="Arial"/>
        <family val="2"/>
      </rPr>
      <t xml:space="preserve"> in quadricomia dello stemma </t>
    </r>
    <r>
      <rPr>
        <u/>
        <sz val="16"/>
        <rFont val="Arial"/>
        <family val="2"/>
      </rPr>
      <t>Comune di appartenenza autoadesivo</t>
    </r>
    <r>
      <rPr>
        <sz val="16"/>
        <rFont val="Arial"/>
        <family val="2"/>
      </rPr>
      <t xml:space="preserve"> con protezione trasparente da inserire nei fregi generici di cui sopra (</t>
    </r>
    <r>
      <rPr>
        <u/>
        <sz val="16"/>
        <rFont val="Arial"/>
        <family val="2"/>
      </rPr>
      <t>ordine minimo 50 pezzi )</t>
    </r>
    <r>
      <rPr>
        <sz val="16"/>
        <rFont val="Arial"/>
        <family val="2"/>
      </rPr>
      <t xml:space="preserve"> non vengono addebitate spese di approntamento clihet ma fornito un disegno in formato file jpeg (nel caso  manchi va conteggiata a parte la spesa di elaborazione grafica)</t>
    </r>
  </si>
  <si>
    <t xml:space="preserve">aggiunta numero di matricola per placca </t>
  </si>
  <si>
    <t>909/42</t>
  </si>
  <si>
    <r>
      <t xml:space="preserve">CINTURA </t>
    </r>
    <r>
      <rPr>
        <sz val="16"/>
        <rFont val="Arial"/>
        <family val="2"/>
      </rPr>
      <t>in pelle nera, fibbia nikelata con artiglione</t>
    </r>
  </si>
  <si>
    <t>B/2001</t>
  </si>
  <si>
    <t>0809</t>
  </si>
  <si>
    <t xml:space="preserve">Spese fisse realizzazione impianto su file vettoriale cliente  (con lo stesso impianto sarà possibile senza altre spese ricamare sia gli stemmi da braccio che da berretto per graduati) - </t>
  </si>
  <si>
    <t>S/474</t>
  </si>
  <si>
    <t>S/473</t>
  </si>
  <si>
    <t>S/462</t>
  </si>
  <si>
    <t>S/358</t>
  </si>
  <si>
    <t>S/466</t>
  </si>
  <si>
    <r>
      <t xml:space="preserve">2R00 </t>
    </r>
    <r>
      <rPr>
        <b/>
        <sz val="16"/>
        <rFont val="Arial"/>
        <family val="2"/>
      </rPr>
      <t xml:space="preserve">PORTARADIO </t>
    </r>
    <r>
      <rPr>
        <sz val="16"/>
        <rFont val="Arial"/>
        <family val="2"/>
      </rPr>
      <t>cordura</t>
    </r>
  </si>
  <si>
    <r>
      <rPr>
        <sz val="16"/>
        <rFont val="Arial"/>
        <family val="2"/>
      </rPr>
      <t>2V19</t>
    </r>
    <r>
      <rPr>
        <b/>
        <sz val="16"/>
        <rFont val="Arial"/>
        <family val="2"/>
      </rPr>
      <t xml:space="preserve"> PORTAGUANTI</t>
    </r>
    <r>
      <rPr>
        <sz val="16"/>
        <rFont val="Arial"/>
        <family val="2"/>
      </rPr>
      <t xml:space="preserve"> cordura</t>
    </r>
  </si>
  <si>
    <r>
      <t>1WA</t>
    </r>
    <r>
      <rPr>
        <sz val="16"/>
        <rFont val="Arial"/>
        <family val="2"/>
      </rPr>
      <t xml:space="preserve"> da cintura con clips plastica sul retro</t>
    </r>
  </si>
  <si>
    <t>D/980</t>
  </si>
  <si>
    <r>
      <t>COPRICAPO FEMMINILE</t>
    </r>
    <r>
      <rPr>
        <sz val="16"/>
        <rFont val="Arial"/>
        <family val="2"/>
      </rPr>
      <t xml:space="preserve"> modello con tesa ricurva, totalmente in tessuto, fascia millerighe intorno alla cupola con piccole code sul retro </t>
    </r>
  </si>
  <si>
    <t>N/225</t>
  </si>
  <si>
    <t>A/1113</t>
  </si>
  <si>
    <r>
      <t xml:space="preserve">VG07 - GUANTO ANTITAGLIO  </t>
    </r>
    <r>
      <rPr>
        <sz val="16"/>
        <rFont val="Arial"/>
        <family val="2"/>
      </rPr>
      <t>multiuso, esterno in spandex, protezione nocche in neoprene e palmo  fodera speciale in elephant shark skin, alta resistenta alla penetrazione aghi e siringhe, media resistenza al taglio, polsino in neoprene con regolazione  velcro</t>
    </r>
  </si>
  <si>
    <r>
      <t>PANTALONE ESTIVO</t>
    </r>
    <r>
      <rPr>
        <sz val="16"/>
        <rFont val="Arial"/>
        <family val="2"/>
      </rPr>
      <t xml:space="preserve"> in GABARDINA LEGGERA misto cotone (65% cotone,35% poliestere) gr. 250 al mt.l., lavabile in lavatrice e di facile stiro, colore blu scuro, modellatura a vita leggermente abbassata e vestibilità aderente</t>
    </r>
  </si>
  <si>
    <t>PEGL</t>
  </si>
  <si>
    <t>per uso esterno livello protezione IIIA, ANTITAGLIO,  tg. M/XL, colore blu, completo di borsa per il trasporto</t>
  </si>
  <si>
    <t>come sopra  ma taglia XXL, completo di borsa per il trasporto</t>
  </si>
  <si>
    <t>per uso sottocamicia livello protezione IIIA, ANTITAGLIO,  tg. M/XL colore blu o bianco, completi di borsa da trasporto</t>
  </si>
  <si>
    <t>1117/X</t>
  </si>
  <si>
    <t>1117/S</t>
  </si>
  <si>
    <t>1117/XS</t>
  </si>
  <si>
    <r>
      <t>SCIABOLA per agenti</t>
    </r>
    <r>
      <rPr>
        <sz val="16"/>
        <rFont val="Arial"/>
        <family val="2"/>
      </rPr>
      <t xml:space="preserve"> (manico bakelite) completa di dragona, pendagli e custodia</t>
    </r>
  </si>
  <si>
    <r>
      <t>VG08 - GUANTO ANTITAGLIO</t>
    </r>
    <r>
      <rPr>
        <sz val="16"/>
        <rFont val="Arial"/>
        <family val="2"/>
      </rPr>
      <t xml:space="preserve"> pelle 1°qualità, foderato in spectra bianco, alta resistenza al taglio ed ottima flessibilità,ELASTICO DI RITENZIONE</t>
    </r>
  </si>
  <si>
    <t>A/480</t>
  </si>
  <si>
    <t>1007/B</t>
  </si>
  <si>
    <t>521/S</t>
  </si>
  <si>
    <t>1112/WA</t>
  </si>
  <si>
    <t>1004/I</t>
  </si>
  <si>
    <t>1205/P</t>
  </si>
  <si>
    <t>D/1298</t>
  </si>
  <si>
    <t>S/467</t>
  </si>
  <si>
    <t>S/465</t>
  </si>
  <si>
    <t xml:space="preserve">in plastica FOX 40 senza pallina </t>
  </si>
  <si>
    <r>
      <t xml:space="preserve">CRAVATTA BLU </t>
    </r>
    <r>
      <rPr>
        <sz val="16"/>
        <rFont val="Arial"/>
        <family val="2"/>
      </rPr>
      <t xml:space="preserve"> con disegno jacquard rosa camuna100% poliestere  (disponibile anche con nodo già fatto e clips sul retro)</t>
    </r>
  </si>
  <si>
    <r>
      <t>SCALDACOLLO</t>
    </r>
    <r>
      <rPr>
        <sz val="16"/>
        <rFont val="Arial"/>
        <family val="2"/>
      </rPr>
      <t xml:space="preserve"> in pile (parte anteriore in softshell antivento) con elastico regolabile</t>
    </r>
  </si>
  <si>
    <r>
      <t xml:space="preserve">SCIARPA </t>
    </r>
    <r>
      <rPr>
        <sz val="16"/>
        <rFont val="Arial"/>
        <family val="2"/>
      </rPr>
      <t>in pile disponibile nei colori bianco lana e blu</t>
    </r>
  </si>
  <si>
    <r>
      <t>8V10</t>
    </r>
    <r>
      <rPr>
        <sz val="16"/>
        <rFont val="Arial"/>
        <family val="2"/>
      </rPr>
      <t xml:space="preserve"> </t>
    </r>
    <r>
      <rPr>
        <b/>
        <sz val="16"/>
        <rFont val="Arial"/>
        <family val="2"/>
      </rPr>
      <t xml:space="preserve">ANELLO PORTABASTONE </t>
    </r>
    <r>
      <rPr>
        <sz val="16"/>
        <rFont val="Arial"/>
        <family val="2"/>
      </rPr>
      <t>diametro 30 mm</t>
    </r>
  </si>
  <si>
    <t xml:space="preserve">PER ASSISTENTE (2 rombi)CON PROFILO per incarico specifiche respnsabilità </t>
  </si>
  <si>
    <t xml:space="preserve">PER ASSISTENTE SCELTO (3 rombi) CON PROFILO per incarico specifiche respnsabilità </t>
  </si>
  <si>
    <t>608/ASMPO</t>
  </si>
  <si>
    <t>608/SMPO</t>
  </si>
  <si>
    <t>608/SSMPO</t>
  </si>
  <si>
    <t>608/VMPO</t>
  </si>
  <si>
    <r>
      <t>PANTALONE TATTICO OPERATIVO</t>
    </r>
    <r>
      <rPr>
        <sz val="16"/>
        <rFont val="Arial"/>
        <family val="2"/>
      </rPr>
      <t xml:space="preserve"> in tessuto 65%poliestere 35%</t>
    </r>
    <r>
      <rPr>
        <b/>
        <sz val="16"/>
        <rFont val="Arial"/>
        <family val="2"/>
      </rPr>
      <t xml:space="preserve"> </t>
    </r>
    <r>
      <rPr>
        <sz val="16"/>
        <rFont val="Arial"/>
        <family val="2"/>
      </rPr>
      <t>cotone,</t>
    </r>
    <r>
      <rPr>
        <b/>
        <sz val="16"/>
        <rFont val="Arial"/>
        <family val="2"/>
      </rPr>
      <t xml:space="preserve"> </t>
    </r>
    <r>
      <rPr>
        <sz val="16"/>
        <rFont val="Arial"/>
        <family val="2"/>
      </rPr>
      <t>con ampi inserti in jersey elasticizzato al bacino e all'interno cavallo per garantire maggiore confortevolezza ed aderenza al corpo (protezioni uguali a quelle per pantalone operativo normale</t>
    </r>
  </si>
  <si>
    <t>213/TA</t>
  </si>
  <si>
    <r>
      <t xml:space="preserve">2R27 </t>
    </r>
    <r>
      <rPr>
        <b/>
        <sz val="16"/>
        <rFont val="Arial"/>
        <family val="2"/>
      </rPr>
      <t xml:space="preserve">PORTASMARTPHONE  </t>
    </r>
    <r>
      <rPr>
        <sz val="16"/>
        <rFont val="Arial"/>
        <family val="2"/>
      </rPr>
      <t>cordura</t>
    </r>
  </si>
  <si>
    <t>K2007D</t>
  </si>
  <si>
    <t>1205/A</t>
  </si>
  <si>
    <t>1205/L</t>
  </si>
  <si>
    <t>50 Den microfibra coprente</t>
  </si>
  <si>
    <t>SCRITTA DI PERSONALIZZAZIONE  anteriore e posteriore, anche sulla borsa,  con scritta plotterata termosaldata in bianco "POLIZIA LOCALE "</t>
  </si>
  <si>
    <t>GAL1</t>
  </si>
  <si>
    <t>GAL2</t>
  </si>
  <si>
    <t>GAL3</t>
  </si>
  <si>
    <t>GAL4</t>
  </si>
  <si>
    <r>
      <t>CUSTODIA SPECIFICA per  PRG-580</t>
    </r>
    <r>
      <rPr>
        <sz val="16"/>
        <rFont val="Arial"/>
        <family val="2"/>
      </rPr>
      <t xml:space="preserve"> bianco (nero su richiesta) in tecnopolimero ad angolazione regolabile </t>
    </r>
  </si>
  <si>
    <t>G/616</t>
  </si>
  <si>
    <t>T/468</t>
  </si>
  <si>
    <t>S/460</t>
  </si>
  <si>
    <r>
      <t xml:space="preserve">TORCIA RICARICABILE lunghezza cm 27 diametro testa cm 6,1 (corpo cm3,6)   </t>
    </r>
    <r>
      <rPr>
        <sz val="16"/>
        <rFont val="Arial"/>
        <family val="2"/>
      </rPr>
      <t>completa di caricabatteria da casa e da auto con presa USB art. Fenix TK65R (cono arancio disponibile su ordinazione)</t>
    </r>
  </si>
  <si>
    <r>
      <t xml:space="preserve">BATTERIA AAA </t>
    </r>
    <r>
      <rPr>
        <sz val="16"/>
        <rFont val="Arial"/>
        <family val="2"/>
      </rPr>
      <t xml:space="preserve">ricaricabile tramite presa mini-usb con normale caricabatteria da smartphone cad </t>
    </r>
  </si>
  <si>
    <t>PER ASSISTENTE ESPERTO  (4 rombi)</t>
  </si>
  <si>
    <t xml:space="preserve">PER ASSISTENTE ESPERTO   (4 rombi) CON PROFILO per incarico specifiche respnsabilità </t>
  </si>
  <si>
    <t>PER SOVRINTENDENTE SCELTO (2 barrette)</t>
  </si>
  <si>
    <t>PER SOVRINTENDENTE ESPERTO  ( 3 barrette)</t>
  </si>
  <si>
    <t xml:space="preserve">PER SOVRINTENDENTE SCELTO (2 barrette) CON PROFILO per incarico specifiche respnsabilità </t>
  </si>
  <si>
    <t xml:space="preserve">PER SOVRINTENDENTE ESPERTO  ( 3 barrette) CON PROFILO per incarico specifiche respnsabilità </t>
  </si>
  <si>
    <t xml:space="preserve">PER SOVRINTENDENTE (1 barretta)  CON PROFILO per incarico specifiche respnsabilità </t>
  </si>
  <si>
    <t>ASSISTENTE ESPERTO  (4 rombi)</t>
  </si>
  <si>
    <t>608/SSE</t>
  </si>
  <si>
    <t>608/SSEPO</t>
  </si>
  <si>
    <t>608/VMS</t>
  </si>
  <si>
    <t>608/VMSPO</t>
  </si>
  <si>
    <t>608/VME</t>
  </si>
  <si>
    <t>608/VMEPO</t>
  </si>
  <si>
    <t>608/ASE</t>
  </si>
  <si>
    <t>608/SORS</t>
  </si>
  <si>
    <t>608/SORE</t>
  </si>
  <si>
    <t>DIVISA ORDINARIA</t>
  </si>
  <si>
    <t>2.29/2.30</t>
  </si>
  <si>
    <t>2.42</t>
  </si>
  <si>
    <t>6.14</t>
  </si>
  <si>
    <t>2.45</t>
  </si>
  <si>
    <t>2.25/2.26</t>
  </si>
  <si>
    <t>2.40</t>
  </si>
  <si>
    <t>6.12</t>
  </si>
  <si>
    <t>2.46</t>
  </si>
  <si>
    <t>2.34</t>
  </si>
  <si>
    <r>
      <t>MANTELLA IMPERMEABILE</t>
    </r>
    <r>
      <rPr>
        <sz val="16"/>
        <rFont val="Arial"/>
        <family val="2"/>
      </rPr>
      <t xml:space="preserve"> traspirante con cuciture termonastrate </t>
    </r>
  </si>
  <si>
    <t>2.33</t>
  </si>
  <si>
    <t>2.44</t>
  </si>
  <si>
    <t>2.35</t>
  </si>
  <si>
    <t>2.36</t>
  </si>
  <si>
    <t>2.14</t>
  </si>
  <si>
    <r>
      <t>CAMICIA ESTIVA</t>
    </r>
    <r>
      <rPr>
        <sz val="16"/>
        <rFont val="Arial"/>
        <family val="2"/>
      </rPr>
      <t xml:space="preserve"> uomo/donna  in oxford cotone elasticizzato, completa di 9 bottoni metallici R.L., fregio ricamato sulla manica sinistra</t>
    </r>
    <r>
      <rPr>
        <sz val="16"/>
        <color indexed="12"/>
        <rFont val="Arial"/>
        <family val="2"/>
      </rPr>
      <t xml:space="preserve"> </t>
    </r>
  </si>
  <si>
    <t>2.16</t>
  </si>
  <si>
    <t>2.22</t>
  </si>
  <si>
    <t>2.23</t>
  </si>
  <si>
    <t>2.24</t>
  </si>
  <si>
    <t>2.49</t>
  </si>
  <si>
    <t>2.50</t>
  </si>
  <si>
    <t>2.61</t>
  </si>
  <si>
    <t>2.60</t>
  </si>
  <si>
    <r>
      <t>estivi in</t>
    </r>
    <r>
      <rPr>
        <sz val="16"/>
        <color indexed="12"/>
        <rFont val="Arial"/>
        <family val="2"/>
      </rPr>
      <t xml:space="preserve"> </t>
    </r>
    <r>
      <rPr>
        <sz val="16"/>
        <rFont val="Arial"/>
        <family val="2"/>
      </rPr>
      <t>pelle di vitello sfoderati (made in italy)</t>
    </r>
  </si>
  <si>
    <t>2.59</t>
  </si>
  <si>
    <t>2.51</t>
  </si>
  <si>
    <t>2.55</t>
  </si>
  <si>
    <t>2.57</t>
  </si>
  <si>
    <t>2.52</t>
  </si>
  <si>
    <t>DIVISA DI SERVIZIO COMPLETO OPERATIVO</t>
  </si>
  <si>
    <t>3.8</t>
  </si>
  <si>
    <t>3.12</t>
  </si>
  <si>
    <r>
      <t>GILET</t>
    </r>
    <r>
      <rPr>
        <sz val="16"/>
        <rFont val="Arial"/>
        <family val="2"/>
      </rPr>
      <t xml:space="preserve"> alta visibilita' confezionato con materiali certificati  </t>
    </r>
  </si>
  <si>
    <t>11.8</t>
  </si>
  <si>
    <r>
      <t>CASCO DI PROTEZIONE ANTINFORTUNISTICO  S01</t>
    </r>
    <r>
      <rPr>
        <sz val="16"/>
        <rFont val="Arial"/>
        <family val="2"/>
      </rPr>
      <t xml:space="preserve"> bianco omologato  En 397completo di spicchi ad alta rifrangenza bianco, scritta Polizia Locale e doppio simbolo Reg. Lombardia (per costo fregio con stemma Comunale chiedere preventivo a parte)</t>
    </r>
  </si>
  <si>
    <r>
      <t>PORTACARICATORE 8VPOO</t>
    </r>
    <r>
      <rPr>
        <sz val="16"/>
        <rFont val="Arial"/>
        <family val="2"/>
      </rPr>
      <t xml:space="preserve"> in polimero stampato lavabile</t>
    </r>
  </si>
  <si>
    <r>
      <t xml:space="preserve">PORTAMANETTE 8VP25 </t>
    </r>
    <r>
      <rPr>
        <sz val="16"/>
        <rFont val="Arial"/>
        <family val="2"/>
      </rPr>
      <t>in polimero stampato lavabile</t>
    </r>
  </si>
  <si>
    <t>ARTICOLI IN CORDURA:</t>
  </si>
  <si>
    <r>
      <t>DISTANZIALI</t>
    </r>
    <r>
      <rPr>
        <sz val="16"/>
        <rFont val="Arial"/>
        <family val="2"/>
      </rPr>
      <t xml:space="preserve">  con doppio automatico</t>
    </r>
  </si>
  <si>
    <t>1.2 fig 20</t>
  </si>
  <si>
    <t>1.3 fig 21</t>
  </si>
  <si>
    <t>1.4 fig 22</t>
  </si>
  <si>
    <t>1.5 fig 23</t>
  </si>
  <si>
    <t>1.6 fig 24</t>
  </si>
  <si>
    <t>PER SOVRINTENDENTE (1 barretta)</t>
  </si>
  <si>
    <t>1.7 fig 25</t>
  </si>
  <si>
    <t>1.8 fig 26</t>
  </si>
  <si>
    <t xml:space="preserve">Soggolo berretto per SOVRINTENDENTE </t>
  </si>
  <si>
    <t>Soggolo berretto per SPECIALISTA VIGILANZA</t>
  </si>
  <si>
    <t xml:space="preserve">Soggolo berretto per VICE COMMISSARIO./COMMISSARIO (con fascia damascata ) </t>
  </si>
  <si>
    <t>3.1.1 e 3.1.2</t>
  </si>
  <si>
    <t>3.1.3 / 3.1.4 / 3.2.1/ 4.1</t>
  </si>
  <si>
    <t>fig 37</t>
  </si>
  <si>
    <t>fig 38</t>
  </si>
  <si>
    <t>fig 167</t>
  </si>
  <si>
    <t>11.2.1</t>
  </si>
  <si>
    <t>11.2.2</t>
  </si>
  <si>
    <t>11.2.4</t>
  </si>
  <si>
    <t>11.3.4</t>
  </si>
  <si>
    <t>11.2.6</t>
  </si>
  <si>
    <t>11.2.8</t>
  </si>
  <si>
    <t xml:space="preserve">PER SOVRINTENDENTE (1 barretta) </t>
  </si>
  <si>
    <t>11.2.10</t>
  </si>
  <si>
    <t>11.2.12</t>
  </si>
  <si>
    <t>11.2.14</t>
  </si>
  <si>
    <t>11.2.16</t>
  </si>
  <si>
    <t>11.2.18</t>
  </si>
  <si>
    <t>11.2.20/ 11.2.21</t>
  </si>
  <si>
    <t>11.2.22</t>
  </si>
  <si>
    <t>11.2.24 / 11.2.25</t>
  </si>
  <si>
    <t>11.2.26</t>
  </si>
  <si>
    <t>11.2.28 / 11.2.29/ 11.2.30</t>
  </si>
  <si>
    <t>COMMISS CAPO COORD  (2 stelle+ 1 corona)</t>
  </si>
  <si>
    <t>11.2.31</t>
  </si>
  <si>
    <t>11.2.32/ 11.2.32/ 11.2.33/ 11.2.34</t>
  </si>
  <si>
    <t>11.2.36</t>
  </si>
  <si>
    <t>11.3.1</t>
  </si>
  <si>
    <t>11.3.2</t>
  </si>
  <si>
    <t>11.3.3</t>
  </si>
  <si>
    <t>11.3.5</t>
  </si>
  <si>
    <t>ASSISTENTE ESPERTO (4 rombi)</t>
  </si>
  <si>
    <t>11.3.6</t>
  </si>
  <si>
    <t>11.3.7</t>
  </si>
  <si>
    <t>11.3.8</t>
  </si>
  <si>
    <t>11.3.9</t>
  </si>
  <si>
    <t>11.3.10</t>
  </si>
  <si>
    <t>11.3.</t>
  </si>
  <si>
    <t>DISTINTIVI DI SPECIALITA'  SPECIFICI PER GRUPPO DI APPARTENENZA prezzo su richiesta</t>
  </si>
  <si>
    <t>ALL B</t>
  </si>
  <si>
    <t>Fregio da berretto metallo con vite sul retro</t>
  </si>
  <si>
    <t xml:space="preserve">Fregio per Casco Viabilista con vite sul retro </t>
  </si>
  <si>
    <t xml:space="preserve">Placca pettorale con supporto in pelle in ottone dorato coniato possibile incisione e smaltatura </t>
  </si>
  <si>
    <t>FIG 24       PAG 26</t>
  </si>
  <si>
    <t xml:space="preserve">2.13 </t>
  </si>
  <si>
    <t>4.9</t>
  </si>
  <si>
    <t>4.11</t>
  </si>
  <si>
    <t>4.13</t>
  </si>
  <si>
    <t>4.16</t>
  </si>
  <si>
    <t>4.17</t>
  </si>
  <si>
    <t>DIVISA DI GALA PER UFFICIALI</t>
  </si>
  <si>
    <t>5.8</t>
  </si>
  <si>
    <r>
      <t xml:space="preserve">GONNA a portafoglio </t>
    </r>
    <r>
      <rPr>
        <sz val="16"/>
        <rFont val="Arial"/>
        <family val="2"/>
      </rPr>
      <t xml:space="preserve"> con banda laterale</t>
    </r>
  </si>
  <si>
    <t>5.15</t>
  </si>
  <si>
    <r>
      <t xml:space="preserve">BASCO </t>
    </r>
    <r>
      <rPr>
        <sz val="16"/>
        <rFont val="Arial"/>
        <family val="2"/>
      </rPr>
      <t>in lana blu navy, fodera traspirante,  bordo interno grosgrain</t>
    </r>
  </si>
  <si>
    <r>
      <t>ALAMARI ricamati</t>
    </r>
    <r>
      <rPr>
        <sz val="16"/>
        <rFont val="Arial"/>
        <family val="2"/>
      </rPr>
      <t xml:space="preserve"> piccoli cm 4x2 con velcro femmina al paio </t>
    </r>
  </si>
  <si>
    <t>R/309</t>
  </si>
  <si>
    <t>R/310</t>
  </si>
  <si>
    <t>RM/107</t>
  </si>
  <si>
    <t>R/109</t>
  </si>
  <si>
    <t>R/811</t>
  </si>
  <si>
    <t>1403R</t>
  </si>
  <si>
    <t>1007/R</t>
  </si>
  <si>
    <t>B/218</t>
  </si>
  <si>
    <t>PO/AE</t>
  </si>
  <si>
    <t>PO/SS</t>
  </si>
  <si>
    <t>PO/SE</t>
  </si>
  <si>
    <t>608/SOS</t>
  </si>
  <si>
    <t>608/STE</t>
  </si>
  <si>
    <r>
      <t xml:space="preserve">ALAMARI </t>
    </r>
    <r>
      <rPr>
        <sz val="16"/>
        <rFont val="Arial"/>
        <family val="2"/>
      </rPr>
      <t xml:space="preserve"> </t>
    </r>
    <r>
      <rPr>
        <b/>
        <sz val="16"/>
        <rFont val="Arial"/>
        <family val="2"/>
      </rPr>
      <t>in plastica pressofusa</t>
    </r>
    <r>
      <rPr>
        <sz val="16"/>
        <rFont val="Arial"/>
        <family val="2"/>
      </rPr>
      <t xml:space="preserve"> piccoli cm 4x2 con velcro femmina  al paio</t>
    </r>
  </si>
  <si>
    <t>1403/CV</t>
  </si>
  <si>
    <t>213/G</t>
  </si>
  <si>
    <t>213/P</t>
  </si>
  <si>
    <t>invernali, caldocotone, 90% cotone, 10% elastomero</t>
  </si>
  <si>
    <r>
      <t>COLLANT DONNA</t>
    </r>
    <r>
      <rPr>
        <sz val="16"/>
        <rFont val="Arial"/>
        <family val="2"/>
      </rPr>
      <t xml:space="preserve"> colore blu, 78% poliammide, 22% Elasthane, riposante, setificato, opaco, trasparente, con corpino contenitivo e punta rinforzata </t>
    </r>
  </si>
  <si>
    <t xml:space="preserve">Art. G1 Fast sottogiacca in alluminio ricoperto da robusto tessuto antistrappo, regolabile con velcro in lunghezza ed in larghezza, taglie dalla S alla XXL, livelli di protezione ARMA DA TAGLIO K2 /PERFORAZIONE D2/IMPATTO W3 non ha data di scadenza </t>
  </si>
  <si>
    <r>
      <t>RICARICA per RSG2</t>
    </r>
    <r>
      <rPr>
        <sz val="16"/>
        <rFont val="Arial"/>
        <family val="2"/>
      </rPr>
      <t xml:space="preserve"> carica inerte da addestramento (ad acqua)</t>
    </r>
  </si>
  <si>
    <r>
      <t xml:space="preserve">NASTRO DELIMITATORE </t>
    </r>
    <r>
      <rPr>
        <sz val="16"/>
        <rFont val="Arial"/>
        <family val="2"/>
      </rPr>
      <t>bianco/rosso in PVC altezza cm. 5 con stampa "POLIZIA LOCALE"  rotolo da mt.l .200</t>
    </r>
  </si>
  <si>
    <t>218PL</t>
  </si>
  <si>
    <t>218RETPL</t>
  </si>
  <si>
    <t>909/AD</t>
  </si>
  <si>
    <t>909/DG</t>
  </si>
  <si>
    <t>1117/G</t>
  </si>
  <si>
    <t>PAC/BA</t>
  </si>
  <si>
    <r>
      <t xml:space="preserve">POLO </t>
    </r>
    <r>
      <rPr>
        <u/>
        <sz val="16"/>
        <rFont val="Arial"/>
        <family val="2"/>
      </rPr>
      <t xml:space="preserve"> MANICALUNGA</t>
    </r>
    <r>
      <rPr>
        <b/>
        <sz val="16"/>
        <rFont val="Arial"/>
        <family val="2"/>
      </rPr>
      <t xml:space="preserve"> (IN COTONE COME SOPRA)</t>
    </r>
  </si>
  <si>
    <t>TE/703</t>
  </si>
  <si>
    <r>
      <t xml:space="preserve">PILE leggero </t>
    </r>
    <r>
      <rPr>
        <sz val="16"/>
        <rFont val="Arial"/>
        <family val="2"/>
      </rPr>
      <t>mezza zip con cerniera corta,100% poliestere micropile  gr. 185  mq.</t>
    </r>
  </si>
  <si>
    <t>ML/815</t>
  </si>
  <si>
    <t>TE/704</t>
  </si>
  <si>
    <r>
      <t xml:space="preserve">CALZA TECNICA GAMBALETTO A COMPRESSIONE GRADUATA </t>
    </r>
    <r>
      <rPr>
        <sz val="16"/>
        <rFont val="Arial"/>
        <family val="2"/>
      </rPr>
      <t xml:space="preserve"> PLURISTAGIONALE, 80% polipropilene fibra cava  11%</t>
    </r>
    <r>
      <rPr>
        <b/>
        <sz val="16"/>
        <rFont val="Arial"/>
        <family val="2"/>
      </rPr>
      <t xml:space="preserve"> </t>
    </r>
    <r>
      <rPr>
        <sz val="16"/>
        <rFont val="Arial"/>
        <family val="2"/>
      </rPr>
      <t>XPRO dryfit e 4% lycra</t>
    </r>
    <r>
      <rPr>
        <b/>
        <sz val="16"/>
        <rFont val="Arial"/>
        <family val="2"/>
      </rPr>
      <t xml:space="preserve">, </t>
    </r>
    <r>
      <rPr>
        <sz val="16"/>
        <rFont val="Arial"/>
        <family val="2"/>
      </rPr>
      <t>a protezione differenziata, indicata per chi sta in piedi per lunghi tempi , AL PAIO</t>
    </r>
  </si>
  <si>
    <r>
      <t>CALZA ESTIVA  per completo operativo</t>
    </r>
    <r>
      <rPr>
        <sz val="16"/>
        <rFont val="Arial"/>
        <family val="2"/>
      </rPr>
      <t xml:space="preserve"> superesistente 90% cotone 10% elastomero </t>
    </r>
  </si>
  <si>
    <t xml:space="preserve">3.10                                3.11 </t>
  </si>
  <si>
    <t>nuovo</t>
  </si>
  <si>
    <r>
      <t xml:space="preserve">ALAMARI </t>
    </r>
    <r>
      <rPr>
        <sz val="16"/>
        <rFont val="Arial"/>
        <family val="2"/>
      </rPr>
      <t>da giacca a vento in plastica pressofusa con velcro, al paio</t>
    </r>
  </si>
  <si>
    <t>CALZATURE MARCA CRISPI</t>
  </si>
  <si>
    <r>
      <t>aperto</t>
    </r>
    <r>
      <rPr>
        <sz val="16"/>
        <rFont val="Arial"/>
        <family val="2"/>
      </rPr>
      <t xml:space="preserve">, TIPO JET Mod.CABERG JET RIVIERA con doppia visiera (scura e trasparente) discendente inserita nel frontalino superiore  </t>
    </r>
  </si>
  <si>
    <t>K2009</t>
  </si>
  <si>
    <t>K2010</t>
  </si>
  <si>
    <t>K2011</t>
  </si>
  <si>
    <t>LISTINO PREZZI UNIFORMI PER POLIZIA LOCALE CONFORMI  AL REGOLAMENTO REGIONALE  n. 5 del 26/3/2019</t>
  </si>
  <si>
    <t>BUFFETTERIA ED ACCESSORI VARI (tutti disponibili in colore bianco e nero)</t>
  </si>
  <si>
    <r>
      <rPr>
        <b/>
        <sz val="16"/>
        <rFont val="Arial"/>
        <family val="2"/>
      </rPr>
      <t>Foderina in piquet di cotone</t>
    </r>
    <r>
      <rPr>
        <sz val="16"/>
        <rFont val="Arial"/>
        <family val="2"/>
      </rPr>
      <t xml:space="preserve"> bianca (da applicare al berretto tradizionale cupola in rete) </t>
    </r>
  </si>
  <si>
    <r>
      <rPr>
        <b/>
        <sz val="16"/>
        <rFont val="Arial"/>
        <family val="2"/>
      </rPr>
      <t>Foderina impermeabile</t>
    </r>
    <r>
      <rPr>
        <sz val="16"/>
        <rFont val="Arial"/>
        <family val="2"/>
      </rPr>
      <t xml:space="preserve"> (ber berretto tradizionale) in plastica saldata con finestra trasparente</t>
    </r>
  </si>
  <si>
    <r>
      <rPr>
        <b/>
        <sz val="16"/>
        <rFont val="Arial"/>
        <family val="2"/>
      </rPr>
      <t xml:space="preserve">Foderina rifrangente </t>
    </r>
    <r>
      <rPr>
        <sz val="16"/>
        <rFont val="Arial"/>
        <family val="2"/>
      </rPr>
      <t>(tessuto omologato EN 471) bianca con finestra trasparente</t>
    </r>
  </si>
  <si>
    <r>
      <rPr>
        <b/>
        <sz val="16"/>
        <rFont val="Arial"/>
        <family val="2"/>
      </rPr>
      <t xml:space="preserve">Foderina In tessuto fluorescente giallo </t>
    </r>
    <r>
      <rPr>
        <sz val="16"/>
        <rFont val="Arial"/>
        <family val="2"/>
      </rPr>
      <t>alta visibilità e doppia banda rifrangente grigia termofissata, finestra trasparente anteriore, elastico nel bordo inferiore</t>
    </r>
  </si>
  <si>
    <r>
      <rPr>
        <b/>
        <sz val="16"/>
        <rFont val="Arial"/>
        <family val="2"/>
      </rPr>
      <t>Foderina rimovibile in microfibra</t>
    </r>
    <r>
      <rPr>
        <sz val="16"/>
        <rFont val="Arial"/>
        <family val="2"/>
      </rPr>
      <t xml:space="preserve"> elasticizzata (specifica per berretto in PTFE)</t>
    </r>
  </si>
  <si>
    <t xml:space="preserve">OPTIONAL AGGIUNTIVO PACCHETTO BALISTICO (con questo pacchetto fa diventare antiproiettile il giubbetto antitaglio G1Fast sopradescritto, diventando classe protezione  IIIA USA) garantito 10 anni  </t>
  </si>
  <si>
    <r>
      <t>COLTELLO WALTHER SOPRAVVIVENZA GIALLO FLUO specifico per interventi sradali a lama pieghevole</t>
    </r>
    <r>
      <rPr>
        <sz val="16"/>
        <rFont val="Arial"/>
        <family val="2"/>
      </rPr>
      <t xml:space="preserve"> per taglio cinture ed gancio frangicristalli e taglia cavi , apribile con una sola mano, completo di custodia termoformata </t>
    </r>
  </si>
  <si>
    <t>PUPL</t>
  </si>
  <si>
    <t>R/811P</t>
  </si>
  <si>
    <t>1205/E</t>
  </si>
  <si>
    <r>
      <t xml:space="preserve">BERRETTO OPERATIVO ESTIVO PROFILO VISIERA BICOLORE </t>
    </r>
    <r>
      <rPr>
        <sz val="16"/>
        <rFont val="Arial"/>
        <family val="2"/>
      </rPr>
      <t>tipo Baseball in misto cotone SFODERATO blu navy (non scolorisce alla luce),taglia unica con cinturino posteriore regolabile con doppia banda rifrangente (A richiesta SCACCHI VERDI ai lati) davanti scritta POLIZIA LOCALE plotterata bianca</t>
    </r>
  </si>
  <si>
    <r>
      <t>stelletta metallo profilate verde</t>
    </r>
    <r>
      <rPr>
        <sz val="16"/>
        <rFont val="Arial"/>
        <family val="2"/>
      </rPr>
      <t xml:space="preserve"> a 7 punte, cad</t>
    </r>
  </si>
  <si>
    <t>NUOVO</t>
  </si>
  <si>
    <r>
      <t xml:space="preserve">GIUBBINO TATTICO OPERATIVO Mod. Pegaso </t>
    </r>
    <r>
      <rPr>
        <sz val="16"/>
        <rFont val="Arial"/>
        <family val="2"/>
      </rPr>
      <t>in tessuto tecnico traspirante ed elasticizzato, maniche staccabili con zip, davanti in softshell rovesciato antivento, inserti rifrangenti alle spalle e gomiti, rinforzi laterali antisfregamento in cordura, 4 tasche anteriori,scritta POLIZIA LOCALE davanti e dietro</t>
    </r>
  </si>
  <si>
    <r>
      <t>CAMICIA INVERNALE</t>
    </r>
    <r>
      <rPr>
        <sz val="16"/>
        <rFont val="Arial"/>
        <family val="2"/>
      </rPr>
      <t xml:space="preserve"> uomo/donna in oxford cotone elasticizzato manica lunga</t>
    </r>
  </si>
  <si>
    <t>GPEG</t>
  </si>
  <si>
    <t>Riferimento LEGGE  REG.</t>
  </si>
  <si>
    <r>
      <t>197010 PANTALONI</t>
    </r>
    <r>
      <rPr>
        <sz val="16"/>
        <rFont val="Arial"/>
        <family val="2"/>
      </rPr>
      <t xml:space="preserve"> elastici in orizzontale e verticale (ottima libertà di movimenti)</t>
    </r>
  </si>
  <si>
    <t>1110/MS</t>
  </si>
  <si>
    <t>1110/CV</t>
  </si>
  <si>
    <r>
      <t>BERRETTO</t>
    </r>
    <r>
      <rPr>
        <sz val="16"/>
        <rFont val="Arial"/>
        <family val="2"/>
      </rPr>
      <t xml:space="preserve">  rigido con membrana PTFE colore bianco o blu per Ufficiali (</t>
    </r>
    <r>
      <rPr>
        <b/>
        <sz val="16"/>
        <rFont val="Arial"/>
        <family val="2"/>
      </rPr>
      <t>gradi esclusi</t>
    </r>
    <r>
      <rPr>
        <sz val="16"/>
        <rFont val="Arial"/>
        <family val="2"/>
      </rPr>
      <t>)</t>
    </r>
  </si>
  <si>
    <t>P/218L</t>
  </si>
  <si>
    <r>
      <t xml:space="preserve">CALOTTA IN LANA  </t>
    </r>
    <r>
      <rPr>
        <sz val="16"/>
        <rFont val="Arial"/>
        <family val="2"/>
      </rPr>
      <t>(papalina) con scritta reflexite "Polizia Locale" su bordo rivoltato</t>
    </r>
  </si>
  <si>
    <r>
      <t xml:space="preserve">BERRETTO DIADEMA produzione artigianale, </t>
    </r>
    <r>
      <rPr>
        <sz val="16"/>
        <rFont val="Arial"/>
        <family val="2"/>
      </rPr>
      <t xml:space="preserve"> rigido tradizionale, visiera verniciata nera</t>
    </r>
    <r>
      <rPr>
        <b/>
        <sz val="16"/>
        <rFont val="Arial"/>
        <family val="2"/>
      </rPr>
      <t xml:space="preserve"> (gradi esclusi)</t>
    </r>
  </si>
  <si>
    <r>
      <t xml:space="preserve">POLO </t>
    </r>
    <r>
      <rPr>
        <sz val="16"/>
        <rFont val="Arial"/>
        <family val="2"/>
      </rPr>
      <t xml:space="preserve">maglia nido d'ape colore blu (tinta inalterabile al sole ed al sudore) 100% cotone pettinato doppio ritorto sanfor trattato irrestringibile (per lavaggi a 40°) inserto piu leggero alle ascelle, profilo verde al collo, scritta   " Polizia locale"  davanti e dietro su due righe, stemma regionale ricamato applicato alla manica, totalmente made in Italy, velcro porta alamari al collo  </t>
    </r>
    <r>
      <rPr>
        <b/>
        <sz val="16"/>
        <rFont val="Arial"/>
        <family val="2"/>
      </rPr>
      <t>(escluso costo dei gradi e alamari)</t>
    </r>
  </si>
  <si>
    <r>
      <t xml:space="preserve">POLO TECNICA ALTA TRASPIRAZIONE </t>
    </r>
    <r>
      <rPr>
        <sz val="16"/>
        <rFont val="Arial"/>
        <family val="2"/>
      </rPr>
      <t xml:space="preserve"> in microfibra di polipropilene con trattamento </t>
    </r>
    <r>
      <rPr>
        <b/>
        <sz val="16"/>
        <rFont val="Arial"/>
        <family val="2"/>
      </rPr>
      <t>PERMANENTE ANTIBATTERICO</t>
    </r>
    <r>
      <rPr>
        <sz val="16"/>
        <rFont val="Arial"/>
        <family val="2"/>
      </rPr>
      <t xml:space="preserve"> agli ioni d'argento, profilo verde al collo e maniche, scritta   " Polizia locale"  davanti e dietro su due righe, stemma regionale ricamato applicato alla manica, totalmente made in Italy, velcro porta alamari al collo </t>
    </r>
    <r>
      <rPr>
        <b/>
        <sz val="16"/>
        <rFont val="Arial"/>
        <family val="2"/>
      </rPr>
      <t>(escluso costo dei gradi e alamari)</t>
    </r>
    <r>
      <rPr>
        <sz val="16"/>
        <rFont val="Arial"/>
        <family val="2"/>
      </rPr>
      <t xml:space="preserve"> </t>
    </r>
  </si>
  <si>
    <t>218PLPERS</t>
  </si>
  <si>
    <r>
      <t>CINTURONE 2V52</t>
    </r>
    <r>
      <rPr>
        <sz val="16"/>
        <rFont val="Arial"/>
        <family val="2"/>
      </rPr>
      <t xml:space="preserve">  h. 5 con velcro maschio all'interno,con fibbia a scatto e coprifibbia in plastica (si consiglia di acquistare contestualmente il sottocintura sotto descritto) </t>
    </r>
  </si>
  <si>
    <t>R/811L</t>
  </si>
  <si>
    <t>PUPLM</t>
  </si>
  <si>
    <r>
      <t xml:space="preserve">GUANTO ANTITAGLIO HWDG5 ADAMANTIUM </t>
    </r>
    <r>
      <rPr>
        <sz val="16"/>
        <rFont val="Arial"/>
        <family val="2"/>
      </rPr>
      <t xml:space="preserve">ergonomico e super confortevole, touchscreen sulle dita, massima certificazione antitaglio livello 5 interamente in pelle di capra senza cuciture sul palmo fodera interna, fodera interna brevettata "Bladerunner5" fino al polso,   </t>
    </r>
  </si>
  <si>
    <r>
      <t xml:space="preserve">GUANTO ANTITAGLIO HWI DGS100, </t>
    </r>
    <r>
      <rPr>
        <sz val="16"/>
        <rFont val="Arial"/>
        <family val="2"/>
      </rPr>
      <t xml:space="preserve">massima certificazione antitaglio livello 5, dorso in neoprene e palmo in pelle sintetica, fodera brevettata taeky 5,  </t>
    </r>
  </si>
  <si>
    <t>S/712</t>
  </si>
  <si>
    <t>T/526</t>
  </si>
  <si>
    <t>P/1812</t>
  </si>
  <si>
    <r>
      <t xml:space="preserve">RSG2 - </t>
    </r>
    <r>
      <rPr>
        <sz val="16"/>
        <rFont val="Arial"/>
        <family val="2"/>
      </rPr>
      <t>portabomboletta anatomico BIANCO o NERO</t>
    </r>
    <r>
      <rPr>
        <b/>
        <sz val="16"/>
        <rFont val="Arial"/>
        <family val="2"/>
      </rPr>
      <t xml:space="preserve"> (senza ricarica)</t>
    </r>
  </si>
  <si>
    <t>PWT50</t>
  </si>
  <si>
    <t>PWT500</t>
  </si>
  <si>
    <r>
      <rPr>
        <sz val="16"/>
        <rFont val="Arial"/>
        <family val="2"/>
      </rPr>
      <t xml:space="preserve"> Il completo operativo viene realizzato  in tessuto elasticizzato </t>
    </r>
    <r>
      <rPr>
        <b/>
        <i/>
        <sz val="16"/>
        <color rgb="FF00B050"/>
        <rFont val="Arial"/>
        <family val="2"/>
      </rPr>
      <t>(36%poliestere RICICLATO, 34% cotone ORGANICO, 30% elastomultiestere)</t>
    </r>
    <r>
      <rPr>
        <b/>
        <sz val="16"/>
        <rFont val="Arial"/>
        <family val="2"/>
      </rPr>
      <t xml:space="preserve"> </t>
    </r>
    <r>
      <rPr>
        <sz val="16"/>
        <rFont val="Arial"/>
        <family val="2"/>
      </rPr>
      <t>con la possibilità di collegare sia la giacca che il pantalone ad un interno trapuntato in ovatta  ultracompatta ad alta coibentazione che garantisce, grazie al minimo ingombro, di tenere la temperatura corporea a 37° con -10° e +15° esterni, senza dover cambiare vestibilità</t>
    </r>
  </si>
  <si>
    <r>
      <t>GIUBBINO ESTIVO</t>
    </r>
    <r>
      <rPr>
        <sz val="16"/>
        <rFont val="Arial"/>
        <family val="2"/>
      </rPr>
      <t xml:space="preserve"> in tessuto impermeabile traspirante  
</t>
    </r>
    <r>
      <rPr>
        <b/>
        <i/>
        <sz val="16"/>
        <color rgb="FF00B050"/>
        <rFont val="Arial"/>
        <family val="2"/>
      </rPr>
      <t>TESSUTO IMPERMEABILE TRISTRATO REALIZZATO IN FILATO DI POLIESTERE RICICLATO CORRISPONDENTE ALLA NORMATIVA CAM 
(C</t>
    </r>
    <r>
      <rPr>
        <b/>
        <sz val="16"/>
        <color rgb="FF00B050"/>
        <rFont val="Arial"/>
        <family val="2"/>
      </rPr>
      <t>riteri Ambientali Minimi aggiornati al 30 giugno 2021)</t>
    </r>
  </si>
  <si>
    <r>
      <t>GIACCA</t>
    </r>
    <r>
      <rPr>
        <sz val="16"/>
        <rFont val="Arial"/>
        <family val="2"/>
      </rPr>
      <t xml:space="preserve"> con scritta rifrangente davanti e dietro</t>
    </r>
    <r>
      <rPr>
        <b/>
        <sz val="16"/>
        <rFont val="Arial"/>
        <family val="2"/>
      </rPr>
      <t xml:space="preserve">
</t>
    </r>
    <r>
      <rPr>
        <b/>
        <i/>
        <sz val="16"/>
        <color rgb="FF00B050"/>
        <rFont val="Arial"/>
        <family val="2"/>
      </rPr>
      <t>Tessuto in Poliestere Riciclato e Cotone organico, Certificato GOTS, OKEOTEX e GRS</t>
    </r>
    <r>
      <rPr>
        <b/>
        <sz val="16"/>
        <color rgb="FF00B050"/>
        <rFont val="Arial"/>
        <family val="2"/>
      </rPr>
      <t xml:space="preserve"> - corrispondente alla normativa CAM
(Criteri Ambientali Minimi aggiornati al 30 giugno 2021)</t>
    </r>
  </si>
  <si>
    <r>
      <t xml:space="preserve">Batteria </t>
    </r>
    <r>
      <rPr>
        <sz val="16"/>
        <rFont val="Arial"/>
        <family val="2"/>
      </rPr>
      <t>ricaricabile tramite micro-usb Fenix agli ioni di litio 3.6V per PD32 V2.0</t>
    </r>
  </si>
  <si>
    <t>BORPL</t>
  </si>
  <si>
    <t>BORPLMOTO</t>
  </si>
  <si>
    <t>R/803</t>
  </si>
  <si>
    <t>girocollo manica lunga</t>
  </si>
  <si>
    <t>809/L</t>
  </si>
  <si>
    <t>ML/816</t>
  </si>
  <si>
    <r>
      <t>PILE leggero collo dolcevita</t>
    </r>
    <r>
      <rPr>
        <sz val="16"/>
        <rFont val="Arial"/>
        <family val="2"/>
      </rPr>
      <t>,100% poliestere micropile  gr. 185  mq.</t>
    </r>
  </si>
  <si>
    <t xml:space="preserve">2.47 
2.48     
3.10                                3.11 </t>
  </si>
  <si>
    <t>S/859</t>
  </si>
  <si>
    <t>S/641</t>
  </si>
  <si>
    <t>S/475</t>
  </si>
  <si>
    <t>STIVALE GOMMA</t>
  </si>
  <si>
    <r>
      <rPr>
        <b/>
        <sz val="16"/>
        <rFont val="Arial"/>
        <family val="2"/>
      </rPr>
      <t>TATTICO ANFIBIO SOLDINI art. 46526</t>
    </r>
    <r>
      <rPr>
        <sz val="16"/>
        <rFont val="Arial"/>
        <family val="2"/>
      </rPr>
      <t xml:space="preserve"> adatto a tutti i tipi di utilizzo: stivaletto Unisex, tomaia in pelle e tessuto tecnico, allacciatura mediante occhielli metallici e robuste stringhe di adeguata lunghezza ed una cerniera centrale per un rapido sfilamento. Suola in gomma antistatica, antiscivolo, antiusura, antiolio, anticalore - EN-ISO 20347:2012 O3 HI AN HRO FO SRC</t>
    </r>
  </si>
  <si>
    <r>
      <rPr>
        <b/>
        <sz val="16"/>
        <rFont val="Arial"/>
        <family val="2"/>
      </rPr>
      <t>TATTICO ANFIBIO DONNA  SOLDINI Art 46800</t>
    </r>
    <r>
      <rPr>
        <sz val="16"/>
        <rFont val="Arial"/>
        <family val="2"/>
      </rPr>
      <t xml:space="preserve">  in pelle fiore con inserti CORDURA , Klimatex XDT membrana PTFE ULTRATRASPIRANTE, plantare automodellante Goodflex, allacciatura dieci buchi completo di zip sfilamento rapido antistatica, antiscivolo, antiolio, antiusura, taglie dalla 35 alla 42 </t>
    </r>
  </si>
  <si>
    <r>
      <t xml:space="preserve">STIVALI MOTO SOLDINI Art. 46807 - ESTIVO </t>
    </r>
    <r>
      <rPr>
        <sz val="16"/>
        <rFont val="Arial"/>
        <family val="2"/>
      </rPr>
      <t>altezza stivale cm. 42, in pelle e cor-dura</t>
    </r>
    <r>
      <rPr>
        <b/>
        <sz val="16"/>
        <rFont val="Arial"/>
        <family val="2"/>
      </rPr>
      <t xml:space="preserve"> </t>
    </r>
    <r>
      <rPr>
        <sz val="16"/>
        <rFont val="Arial"/>
        <family val="2"/>
      </rPr>
      <t>con membrana interna impermeabile e traspirante P.T.F.E. omologati EN347 - O3/HI/CI/WR/HRO/FO/SRC Taglie dalla 35 alla 48</t>
    </r>
  </si>
  <si>
    <r>
      <t xml:space="preserve">STIVALI MOTO SOLDINI Art. 46808 - INVERNALE </t>
    </r>
    <r>
      <rPr>
        <sz val="16"/>
        <rFont val="Arial"/>
        <family val="2"/>
      </rPr>
      <t>altezza stivale cm. 42, interamente in pelle con membrana interna impermeabile e traspirante P.T.F.E. omologati EN347 - O3/HI/CI/WR/HRO/FO/SRC Taglie dalla 35 alla 48</t>
    </r>
  </si>
  <si>
    <t>1007/LED</t>
  </si>
  <si>
    <r>
      <t xml:space="preserve">GIACCA blu (avorio se estiva) </t>
    </r>
    <r>
      <rPr>
        <sz val="16"/>
        <rFont val="Arial"/>
        <family val="2"/>
      </rPr>
      <t>completa di gradi, travette con rosa camuna ,bottoni, rosa camuna metallica ai baveri</t>
    </r>
  </si>
  <si>
    <t xml:space="preserve">costo di ogni ricamo da braccio con velcro </t>
  </si>
  <si>
    <r>
      <t>ALAMARI</t>
    </r>
    <r>
      <rPr>
        <sz val="16"/>
        <rFont val="Arial"/>
        <family val="2"/>
      </rPr>
      <t xml:space="preserve"> bavero da </t>
    </r>
    <r>
      <rPr>
        <b/>
        <sz val="16"/>
        <rFont val="Arial"/>
        <family val="2"/>
      </rPr>
      <t>ufficiale</t>
    </r>
    <r>
      <rPr>
        <sz val="16"/>
        <rFont val="Arial"/>
        <family val="2"/>
      </rPr>
      <t xml:space="preserve"> Ricamati A MANO in canuttiglia oro su verde, lunghezza cm 18 (prezzo al paio)</t>
    </r>
  </si>
  <si>
    <t>FERMACARTE - placca POLIZIA LOCALE CON PEGASO</t>
  </si>
  <si>
    <t xml:space="preserve">MINICREST - placca POLIZIA LOCALE CON PEGASO </t>
  </si>
  <si>
    <t>ART. 360 PORTATESSERINO e PORTAPLACCA ESPONIBILE, MODELLO BASE - CON PLACCA POLIZIA LOCALE PEGASO</t>
  </si>
  <si>
    <t>A260/AS19</t>
  </si>
  <si>
    <t>A360/AS19</t>
  </si>
  <si>
    <t>A600/AS19</t>
  </si>
  <si>
    <t>A602/AS19</t>
  </si>
  <si>
    <t>PORTACHIAVI MM37 POLIZIA LOCALE CON PEGASO</t>
  </si>
  <si>
    <t>A070PL</t>
  </si>
  <si>
    <t>A032PL</t>
  </si>
  <si>
    <t>NUOVO 
SERVIZIO</t>
  </si>
  <si>
    <t>A885P</t>
  </si>
  <si>
    <t>SPILLA DA BAVERO 45MM POLIZIA LOCALE CON PEGASO</t>
  </si>
  <si>
    <t>A045PL</t>
  </si>
  <si>
    <r>
      <t xml:space="preserve">PLACCHE PERSONALIZZATE - </t>
    </r>
    <r>
      <rPr>
        <sz val="16"/>
        <rFont val="Arial"/>
        <family val="2"/>
      </rPr>
      <t>Possibilità di personalizzare la placca in metallo con il logo del vs comune e personalizzare minicrest, portafogli, portassere. Chiedeteci ulteriori informazioni per un preventivo completo</t>
    </r>
  </si>
  <si>
    <r>
      <t xml:space="preserve">BORSA CON LOGO POLIZIA LOCALE PRONTO INTERVENTO - </t>
    </r>
    <r>
      <rPr>
        <sz val="16"/>
        <rFont val="Arial"/>
        <family val="2"/>
      </rPr>
      <t xml:space="preserve">in cordura - adatta per bauletto moto dimensioni indicative: CM 40 X 25 X 36 </t>
    </r>
  </si>
  <si>
    <r>
      <t>COMPLETO INVERNALE</t>
    </r>
    <r>
      <rPr>
        <sz val="16"/>
        <rFont val="Arial"/>
        <family val="2"/>
      </rPr>
      <t xml:space="preserve"> in cordelline 248/248 </t>
    </r>
    <r>
      <rPr>
        <b/>
        <sz val="16"/>
        <color rgb="FF00B050"/>
        <rFont val="Arial"/>
        <family val="2"/>
      </rPr>
      <t>100% pura lana vergine, tessuto e fodere certificati OEKO-TEX STANDARD 100</t>
    </r>
    <r>
      <rPr>
        <sz val="16"/>
        <rFont val="Arial"/>
        <family val="2"/>
      </rPr>
      <t xml:space="preserve"> con requisiti umano-ecologici per articoli a contatto con la pelle   </t>
    </r>
  </si>
  <si>
    <r>
      <t>COMPLETO ESTIVO</t>
    </r>
    <r>
      <rPr>
        <sz val="16"/>
        <rFont val="Arial"/>
        <family val="2"/>
      </rPr>
      <t xml:space="preserve"> in tela 252/252 100% pura lana vergine, gr. 260/270 al mt.l.,</t>
    </r>
    <r>
      <rPr>
        <b/>
        <sz val="16"/>
        <color rgb="FF00B050"/>
        <rFont val="Arial"/>
        <family val="2"/>
      </rPr>
      <t xml:space="preserve"> tessuto e fodere certificati OEKO-TEX STANDARD 100</t>
    </r>
    <r>
      <rPr>
        <sz val="16"/>
        <rFont val="Arial"/>
        <family val="2"/>
      </rPr>
      <t xml:space="preserve"> con requisiti umano-ecologici per articoli a contatto con la pelle </t>
    </r>
  </si>
  <si>
    <r>
      <t xml:space="preserve">BERRETTO OPERATIVO ESTIVO PROFILO VISIERA BICOLORE </t>
    </r>
    <r>
      <rPr>
        <sz val="16"/>
        <rFont val="Arial"/>
        <family val="2"/>
      </rPr>
      <t>modello identico di cui sopra ma con stemma del Comune di appartenenza e scritta Polizia Locale</t>
    </r>
    <r>
      <rPr>
        <b/>
        <sz val="16"/>
        <rFont val="Arial"/>
        <family val="2"/>
      </rPr>
      <t xml:space="preserve"> RICAMATA
(ordine minimo 10 pezzi)</t>
    </r>
  </si>
  <si>
    <r>
      <t xml:space="preserve">GILET TATTICO BASSA VISIBILITA' OPERAZIONI SPECIALI COLORE NERO, </t>
    </r>
    <r>
      <rPr>
        <sz val="16"/>
        <rFont val="Arial"/>
        <family val="2"/>
      </rPr>
      <t>Composto sul davanti di 5 tasche esterne con velcro/automatici, e due tasche verticali chiuse da zip di cm. 32; dietro, sotto alla scritta rifrangente POLIZIA LOCALE 24×10, ampia tasca 22×20 con pateletta;
porta badge trasparente e robusti velcri portagrado e tubolari. Comoda maniglia sul retro per appendere il capo. Predisposizione per la BODYCAM già presente sugli spallacci, disponibile in 3 taglie (XS/S – M /L – XL/XXL).</t>
    </r>
  </si>
  <si>
    <r>
      <t xml:space="preserve">PORTAFOGLIO CON PORTAPLACCA ESTRAIBILE 1WE111 </t>
    </r>
    <r>
      <rPr>
        <sz val="16"/>
        <rFont val="Arial"/>
        <family val="2"/>
      </rPr>
      <t>in cuoio nero scomparto a portafoglio con incisione "Polizia Locale" ed alloggiamento preformato per placca di riconoscimento - incluso costo della placca</t>
    </r>
  </si>
  <si>
    <t>PORTAFOGLI, PORTATESSERE E PORTAPLACCHE IN MORBIDA PELLE - 
Tutte le placche hanno la scritta in alta definizione con trattamento in doppia galvanica.</t>
  </si>
  <si>
    <t>PULLOVER SOTTOGIACCA in misto lana maglia rasata elastica:</t>
  </si>
  <si>
    <r>
      <t xml:space="preserve">SCARPONCINO TATTICO SWAT EVO </t>
    </r>
    <r>
      <rPr>
        <b/>
        <sz val="16"/>
        <rFont val="Arial"/>
        <family val="2"/>
      </rPr>
      <t>INVERNALE</t>
    </r>
    <r>
      <rPr>
        <sz val="16"/>
        <rFont val="Arial"/>
        <family val="2"/>
      </rPr>
      <t xml:space="preserve"> tomaia pieno fiore idrorepellente, membrana GORE-TEX Insulated confort, sottopiede a struttura differenziata, protezione malleolo e puntale in gomma, Suola VIBRAM +EVA antiscivolo e antistatica, taglie dalla 37 alla 47</t>
    </r>
  </si>
  <si>
    <t>COPRICAPI MASCHILI E FEMMINILI</t>
  </si>
  <si>
    <t>COMPLETI INVERNALI E ESTIVI</t>
  </si>
  <si>
    <t>MAGLIERIA E PILE</t>
  </si>
  <si>
    <t>CAPI TECNICI E IMPERMEABILI</t>
  </si>
  <si>
    <t>ABBIGLIAMENTO TERMICO, CALZE E GUANTI</t>
  </si>
  <si>
    <t>BERRETTI BASEBALL OPERATIVI</t>
  </si>
  <si>
    <t>POLO</t>
  </si>
  <si>
    <t>GUANTI TATTICI, ANTITAGLIO E ANTIPUNTURA</t>
  </si>
  <si>
    <t>CALZE A COMPRESSIONE GRADUATA</t>
  </si>
  <si>
    <t>CALZATURE CERTIFICATE PER DIVISA ORDINARIA</t>
  </si>
  <si>
    <t>CALZATURE CERTIFICATE PER DIVISA OPERATIVA</t>
  </si>
  <si>
    <t>ACCESSORI CON PLACCA POLIZIA LOCALE PEGASO</t>
  </si>
  <si>
    <t>COLTELLI</t>
  </si>
  <si>
    <t>FREGI IN METALLO, RICAMI E PERSONALIZZAZIONI VARIE</t>
  </si>
  <si>
    <r>
      <t xml:space="preserve">GRADI E SOGGOLI 
</t>
    </r>
    <r>
      <rPr>
        <sz val="16"/>
        <rFont val="Arial"/>
        <family val="2"/>
      </rPr>
      <t>come da REGOLAMENTO REGIONALE  n. 5 del 26/3/2019 allegato I</t>
    </r>
  </si>
  <si>
    <r>
      <t xml:space="preserve">SPRAY ANTIAGGRESSIONE DA DIFESA 
</t>
    </r>
    <r>
      <rPr>
        <sz val="16"/>
        <rFont val="Arial"/>
        <family val="2"/>
      </rPr>
      <t>a base di peperoncino (Oleoresin Capsicum)</t>
    </r>
  </si>
  <si>
    <r>
      <t xml:space="preserve">GIUBBETTO ANTITAGLIO/ANTIPERFORAZIONE
 </t>
    </r>
    <r>
      <rPr>
        <sz val="16"/>
        <rFont val="Arial"/>
        <family val="2"/>
      </rPr>
      <t xml:space="preserve">protezione studiata per proteggere anche  da lesioni causate da colpi di sfollagente, bastoni, spranghe calci pugni; eccellente protezione da asce, piedi di porco (consegna a 45 giorni, salvo diversa disponibilità a magazzino) </t>
    </r>
  </si>
  <si>
    <r>
      <t xml:space="preserve">                GIUBBETTI ANTIPROIETTILE E ANTITAGLIO
</t>
    </r>
    <r>
      <rPr>
        <sz val="16"/>
        <rFont val="Arial"/>
        <family val="2"/>
      </rPr>
      <t xml:space="preserve">con livelli di protezione secondo la normativa N.I.J 0101.03 certificato presso Banco Nazionale di prova di Gardone V.T.e  certificati iso 9002 divisione protezioni balistiche </t>
    </r>
  </si>
  <si>
    <r>
      <t xml:space="preserve">SNEAKER MULTISTAGIONE
</t>
    </r>
    <r>
      <rPr>
        <b/>
        <sz val="16"/>
        <color rgb="FF00B050"/>
        <rFont val="Arial"/>
        <family val="2"/>
      </rPr>
      <t>TUTTE LE CALZATURE PROPOSTE RISPETTANO LA NORMATIVA CAM</t>
    </r>
  </si>
  <si>
    <t>NUOVA LINEA PORTAFOGLI, PORTATESSERE, PORTAPLACCHE E ACCESSORI 
MARCA ASCOT ITALY - 
100% MADE IN ITALY - ALTA QUALITA'</t>
  </si>
  <si>
    <r>
      <t xml:space="preserve">COPRIPANTALONE </t>
    </r>
    <r>
      <rPr>
        <sz val="16"/>
        <rFont val="Arial"/>
        <family val="2"/>
      </rPr>
      <t xml:space="preserve">traspirante con cuciture termonastrate </t>
    </r>
  </si>
  <si>
    <r>
      <t xml:space="preserve">PILE </t>
    </r>
    <r>
      <rPr>
        <sz val="16"/>
        <rFont val="Arial"/>
        <family val="2"/>
      </rPr>
      <t xml:space="preserve">mezza zip con cerniera corta,toppe in tessuto alle spalle con spalline e bottone, ai gomiti, taschino portapenna manica sinistra,100% poliestere gr. 240 mq. </t>
    </r>
    <r>
      <rPr>
        <b/>
        <sz val="16"/>
        <color rgb="FF00B050"/>
        <rFont val="Arial"/>
        <family val="2"/>
      </rPr>
      <t>TESSUTO REALIZZATO IN FILATO DI POLIESTERE RICICLATO CORRISPONDENTE ALLA NORMATIVA CAM (Criteri Ambientali Minimi aggiornati al 30 giugno 2021)</t>
    </r>
  </si>
  <si>
    <r>
      <t>ESTIVE</t>
    </r>
    <r>
      <rPr>
        <sz val="16"/>
        <rFont val="Arial"/>
        <family val="2"/>
      </rPr>
      <t xml:space="preserve"> certificazione 20347:2012 </t>
    </r>
    <r>
      <rPr>
        <b/>
        <sz val="20"/>
        <color indexed="12"/>
        <rFont val="Arial"/>
        <family val="2"/>
      </rPr>
      <t xml:space="preserve">
</t>
    </r>
    <r>
      <rPr>
        <b/>
        <sz val="16"/>
        <color rgb="FF00B050"/>
        <rFont val="Arial"/>
        <family val="2"/>
      </rPr>
      <t>TUTTE LE CALZATURE PROPOSTE RISPETTANO LA NORMATIVA CAM</t>
    </r>
  </si>
  <si>
    <r>
      <t>INVERNALI</t>
    </r>
    <r>
      <rPr>
        <sz val="16"/>
        <rFont val="Arial"/>
        <family val="2"/>
      </rPr>
      <t xml:space="preserve"> certificazione 20347:2012 
</t>
    </r>
    <r>
      <rPr>
        <b/>
        <sz val="16"/>
        <color rgb="FF00B050"/>
        <rFont val="Arial"/>
        <family val="2"/>
      </rPr>
      <t>TUTTE LE CALZATURE PROPOSTE RISPETTANO LA NORMATIVA CAM</t>
    </r>
  </si>
  <si>
    <r>
      <rPr>
        <b/>
        <sz val="16"/>
        <rFont val="Arial"/>
        <family val="2"/>
      </rPr>
      <t xml:space="preserve">UOMO/DONNA </t>
    </r>
    <r>
      <rPr>
        <sz val="16"/>
        <rFont val="Arial"/>
        <family val="2"/>
      </rPr>
      <t xml:space="preserve">SOLDINI 47397 </t>
    </r>
    <r>
      <rPr>
        <b/>
        <sz val="16"/>
        <rFont val="Arial"/>
        <family val="2"/>
      </rPr>
      <t>polacco</t>
    </r>
    <r>
      <rPr>
        <sz val="16"/>
        <rFont val="Arial"/>
        <family val="2"/>
      </rPr>
      <t xml:space="preserve"> stringato 5 buchi, sottopiede in cuoio estraibile, membrana KLIMATEX misure dal 35 al 47 - EN ISO 20347:2012 02 WR FO SRC</t>
    </r>
  </si>
  <si>
    <r>
      <rPr>
        <b/>
        <sz val="16"/>
        <rFont val="Arial"/>
        <family val="2"/>
      </rPr>
      <t xml:space="preserve">DONNA </t>
    </r>
    <r>
      <rPr>
        <sz val="16"/>
        <rFont val="Arial"/>
        <family val="2"/>
      </rPr>
      <t xml:space="preserve">SOLDINI 46739 </t>
    </r>
    <r>
      <rPr>
        <b/>
        <sz val="16"/>
        <rFont val="Arial"/>
        <family val="2"/>
      </rPr>
      <t>polacco</t>
    </r>
    <r>
      <rPr>
        <sz val="16"/>
        <rFont val="Arial"/>
        <family val="2"/>
      </rPr>
      <t xml:space="preserve"> stringato 6 buchi, sottopiede in cuoio su supporto antistatico, membrana KLIMATEX, e valvola ricambio aria misure dalla 34 alla 42 - EN ISO 20347:2012 02 WR FO SRC</t>
    </r>
  </si>
  <si>
    <r>
      <rPr>
        <b/>
        <sz val="16"/>
        <rFont val="Arial"/>
        <family val="2"/>
      </rPr>
      <t>TATTICO ANFIBIO UNISEX SOLDINI Art 358</t>
    </r>
    <r>
      <rPr>
        <sz val="16"/>
        <rFont val="Arial"/>
        <family val="2"/>
      </rPr>
      <t xml:space="preserve">, </t>
    </r>
    <r>
      <rPr>
        <b/>
        <sz val="16"/>
        <rFont val="Arial"/>
        <family val="2"/>
      </rPr>
      <t>VERSIONE INVERNALE</t>
    </r>
    <r>
      <rPr>
        <sz val="16"/>
        <rFont val="Arial"/>
        <family val="2"/>
      </rPr>
      <t xml:space="preserve"> in pelle fiore con inserti tessuto tecnico, Klimatex membrana PTFE, allacciatura dieci buchi completo di zip sfilamento rapido antistatica, antiscivolo, antiolio, antiusura, misure dal 35 al 48 - EN ISO 20347:2012 O3 WR CI FO SRC</t>
    </r>
  </si>
  <si>
    <r>
      <rPr>
        <b/>
        <sz val="16"/>
        <rFont val="Arial"/>
        <family val="2"/>
      </rPr>
      <t>TATTICO ANFIBIO UNISEX SOLDINI Art 712</t>
    </r>
    <r>
      <rPr>
        <sz val="16"/>
        <rFont val="Arial"/>
        <family val="2"/>
      </rPr>
      <t xml:space="preserve">, </t>
    </r>
    <r>
      <rPr>
        <b/>
        <sz val="16"/>
        <rFont val="Arial"/>
        <family val="2"/>
      </rPr>
      <t xml:space="preserve">VERSIONE ESTIVA </t>
    </r>
    <r>
      <rPr>
        <sz val="16"/>
        <rFont val="Arial"/>
        <family val="2"/>
      </rPr>
      <t>allacciatura dieci buchi completo di zip sfilamento rapido antistatica, antiscivolo, antiolio, antiusura, misure dal 35 al 48, EN ISO 20347:2012 O3 FO SRC</t>
    </r>
  </si>
  <si>
    <r>
      <t xml:space="preserve">TUBOLARI RICAMATI IN TESSUTO 
</t>
    </r>
    <r>
      <rPr>
        <sz val="16"/>
        <rFont val="Arial"/>
        <family val="2"/>
      </rPr>
      <t>(prezzi al paio) Tutti i gradi  sono disponibili anche nella versione profilate in verde per "indennità di funzione" senza variazioni di prezzo</t>
    </r>
  </si>
  <si>
    <t>PER AGENTE SCELTO (1 rombo)</t>
  </si>
  <si>
    <t xml:space="preserve">PER AGENTE SCELTO (1 rombo) CON PROFILO per incarico specifiche respnsabilità </t>
  </si>
  <si>
    <r>
      <t xml:space="preserve">          TUBOLARI IN PLASTICA TERMOSALDATI</t>
    </r>
    <r>
      <rPr>
        <sz val="16"/>
        <color theme="3" tint="-0.499984740745262"/>
        <rFont val="Arial"/>
        <family val="2"/>
      </rPr>
      <t xml:space="preserve"> 
Tutti i gradi  sono disponibili anche nella versione profilate in verde per "incarichi specifici  lett. F senza variazioni di prezzo - prezzi al paio: </t>
    </r>
  </si>
  <si>
    <r>
      <t xml:space="preserve">GRADI RICAMATI PER POLO, DIVISA OPERATIVA 
</t>
    </r>
    <r>
      <rPr>
        <sz val="16"/>
        <color theme="3" tint="-0.249977111117893"/>
        <rFont val="Arial"/>
        <family val="2"/>
      </rPr>
      <t>(rettangolo mm 60x40 contorno bicolore, completo di velcro maschio e femmina sul retro) 
Tutti i gradi  sono disponibili anche nella versione profilate in verde per "indennità di funzione" senza variazioni di costo. 
Prezzi Cadauno</t>
    </r>
  </si>
  <si>
    <t>PER I GRADI DA SPALLINA VEDI PAGINA 9 e seguenti</t>
  </si>
  <si>
    <r>
      <rPr>
        <b/>
        <sz val="16"/>
        <rFont val="Arial"/>
        <family val="2"/>
      </rPr>
      <t>UOMO/DONNA</t>
    </r>
    <r>
      <rPr>
        <sz val="16"/>
        <rFont val="Arial"/>
        <family val="2"/>
      </rPr>
      <t xml:space="preserve"> SNEAKER SOLDINI art 46837 - colore nero o bianco. Mod. EXTRALIGHT in microfibra e tessuto ultra traspirante e leggera. Lavabile in lavatrice fino a 50°. Suola EVA e plantare anatomico. Indicata per operatori in servizio ciclomontato o in zone lacustri/marittime, misure dal 34 al 47 -  EN ISO 20347:2012 02 FO SRC</t>
    </r>
  </si>
  <si>
    <t>H/016</t>
  </si>
  <si>
    <t>H/042</t>
  </si>
  <si>
    <t>SPILLA DA BAVERO 18MM POLIZIA LOCALE CON PEGASO</t>
  </si>
  <si>
    <t>A018PL</t>
  </si>
  <si>
    <r>
      <t>MAGLIONE scollo a V toppe e spalline</t>
    </r>
    <r>
      <rPr>
        <sz val="16"/>
        <rFont val="Arial"/>
        <family val="2"/>
      </rPr>
      <t>,  in filato 70% lana 30% acrilico, filato antipeeling, lavorazione a maglia tessuto, taschino portabiro e stemma R.L. ricamato applicati su manica sinistra ed etichetta "Polizia Locale" al petto:</t>
    </r>
  </si>
  <si>
    <r>
      <t>MAGLIONE scollo a V toppe e spalline in filato 100% cotone</t>
    </r>
    <r>
      <rPr>
        <sz val="16"/>
        <rFont val="Arial"/>
        <family val="2"/>
      </rPr>
      <t>, lavorazione a maglia tessuto, , con toppe in tessuto blu, spalline, taschino portabiro e stemma R.L. ricamato applicati su manica sinistra ed etichetta "Polizia Locale" al petto</t>
    </r>
  </si>
  <si>
    <r>
      <rPr>
        <b/>
        <sz val="16"/>
        <rFont val="Arial"/>
        <family val="2"/>
      </rPr>
      <t>MAGLIONE collo alto con zip toppe e spalline</t>
    </r>
    <r>
      <rPr>
        <sz val="16"/>
        <rFont val="Arial"/>
        <family val="2"/>
      </rPr>
      <t>, in filato 70% lana 30% acrilico, filato antipeeling, lavorazione a maglia tessuto,  con toppe in tessuto blu, spalline, taschino portabiro e stemma R.L. ricamato applicati su manica sinistra ed etichetta "Polizia Locale" al petto:</t>
    </r>
  </si>
  <si>
    <t>CALZATURE MARCA FAL SEGURIDAD - 100% MADE IN SPAIN - 
ADOTTATE DALLE FORZE DELL'ORDINE SPAGNOLE</t>
  </si>
  <si>
    <t>CALZATURE MARCA HAIX - QUALITA' TEDESCA - 
SPECIALISTA NELLE CALZATURE PER I SERVIZI DI POLIZIA E MILITARI</t>
  </si>
  <si>
    <t>1007/C</t>
  </si>
  <si>
    <t>FOTO/VIDEO ARTICOLO - SELEZIONA IL LINK</t>
  </si>
  <si>
    <r>
      <rPr>
        <b/>
        <sz val="16"/>
        <rFont val="Arial"/>
        <family val="2"/>
      </rPr>
      <t xml:space="preserve">UOMO </t>
    </r>
    <r>
      <rPr>
        <sz val="16"/>
        <rFont val="Arial"/>
        <family val="2"/>
      </rPr>
      <t xml:space="preserve">SOLDINI 46745 - </t>
    </r>
    <r>
      <rPr>
        <b/>
        <sz val="16"/>
        <rFont val="Arial"/>
        <family val="2"/>
      </rPr>
      <t>bassa stringata</t>
    </r>
    <r>
      <rPr>
        <sz val="16"/>
        <rFont val="Arial"/>
        <family val="2"/>
      </rPr>
      <t>, allacciato mediante 4 coppie di fori e robuste stringhe. Sistema di ricambio KlimaComfort che garantisce il ricambio d'aria all'interno della calzatura, misure dal 39 al 47 - UNI EN ISO 20347:2012 O2 FO SRC</t>
    </r>
  </si>
  <si>
    <r>
      <rPr>
        <b/>
        <sz val="16"/>
        <rFont val="Arial"/>
        <family val="2"/>
      </rPr>
      <t xml:space="preserve">DONNA </t>
    </r>
    <r>
      <rPr>
        <sz val="16"/>
        <rFont val="Arial"/>
        <family val="2"/>
      </rPr>
      <t xml:space="preserve">SOLDINI 46857 - </t>
    </r>
    <r>
      <rPr>
        <b/>
        <sz val="16"/>
        <rFont val="Arial"/>
        <family val="2"/>
      </rPr>
      <t>bassa stringata</t>
    </r>
    <r>
      <rPr>
        <sz val="16"/>
        <rFont val="Arial"/>
        <family val="2"/>
      </rPr>
      <t xml:space="preserve"> in in pelle e cordura, altamente traspirante plantare comodo goodflex misure dal 35 al 42  EN ISO 20347:2012 02 FO SRC</t>
    </r>
  </si>
  <si>
    <r>
      <rPr>
        <b/>
        <sz val="16"/>
        <rFont val="Arial"/>
        <family val="2"/>
      </rPr>
      <t xml:space="preserve">DONNA </t>
    </r>
    <r>
      <rPr>
        <sz val="16"/>
        <rFont val="Arial"/>
        <family val="2"/>
      </rPr>
      <t xml:space="preserve">SOLDINI 46641 - </t>
    </r>
    <r>
      <rPr>
        <b/>
        <sz val="16"/>
        <rFont val="Arial"/>
        <family val="2"/>
      </rPr>
      <t>mod. chanel aperta sul retro</t>
    </r>
    <r>
      <rPr>
        <sz val="16"/>
        <rFont val="Arial"/>
        <family val="2"/>
      </rPr>
      <t xml:space="preserve"> misure dal 34 al 42 - EN ISO 20347:2012 OB A E FO SRC</t>
    </r>
  </si>
  <si>
    <r>
      <rPr>
        <b/>
        <sz val="16"/>
        <rFont val="Arial"/>
        <family val="2"/>
      </rPr>
      <t xml:space="preserve">DONNA </t>
    </r>
    <r>
      <rPr>
        <sz val="16"/>
        <rFont val="Arial"/>
        <family val="2"/>
      </rPr>
      <t xml:space="preserve">SOLDINI 46642 </t>
    </r>
    <r>
      <rPr>
        <b/>
        <sz val="16"/>
        <rFont val="Arial"/>
        <family val="2"/>
      </rPr>
      <t>decolletè</t>
    </r>
    <r>
      <rPr>
        <sz val="16"/>
        <rFont val="Arial"/>
        <family val="2"/>
      </rPr>
      <t xml:space="preserve"> misure dal 34 al 42 - EN ISO 20347:2012 O2 FO SRC</t>
    </r>
  </si>
  <si>
    <r>
      <rPr>
        <b/>
        <sz val="16"/>
        <rFont val="Arial"/>
        <family val="2"/>
      </rPr>
      <t>UOMO/DONNA</t>
    </r>
    <r>
      <rPr>
        <sz val="16"/>
        <rFont val="Arial"/>
        <family val="2"/>
      </rPr>
      <t xml:space="preserve"> SOLDINI 47407 </t>
    </r>
    <r>
      <rPr>
        <b/>
        <sz val="16"/>
        <rFont val="Arial"/>
        <family val="2"/>
      </rPr>
      <t>bassa</t>
    </r>
    <r>
      <rPr>
        <sz val="16"/>
        <rFont val="Arial"/>
        <family val="2"/>
      </rPr>
      <t xml:space="preserve"> Mod. Derby pelle martellata stringata 3 buchi  sottopiede in cuoio estraibile, membrana KLIMATEX, misure dal 35 al 47 - EN ISO 20347:2012 O2 WR FO SRC</t>
    </r>
  </si>
  <si>
    <r>
      <rPr>
        <b/>
        <sz val="16"/>
        <rFont val="Arial"/>
        <family val="2"/>
      </rPr>
      <t xml:space="preserve">UOMO - </t>
    </r>
    <r>
      <rPr>
        <sz val="16"/>
        <rFont val="Arial"/>
        <family val="2"/>
      </rPr>
      <t>AYRTON</t>
    </r>
    <r>
      <rPr>
        <b/>
        <sz val="16"/>
        <rFont val="Arial"/>
        <family val="2"/>
      </rPr>
      <t xml:space="preserve"> </t>
    </r>
    <r>
      <rPr>
        <sz val="16"/>
        <rFont val="Arial"/>
        <family val="2"/>
      </rPr>
      <t>480</t>
    </r>
    <r>
      <rPr>
        <b/>
        <sz val="16"/>
        <rFont val="Arial"/>
        <family val="2"/>
      </rPr>
      <t xml:space="preserve"> bassa</t>
    </r>
    <r>
      <rPr>
        <sz val="16"/>
        <rFont val="Arial"/>
        <family val="2"/>
      </rPr>
      <t xml:space="preserve"> stringata PELLE IDROREPELLENTE, fodera traspirante, suola antiscivolo con inserti ammortizzanti, lamina antiperforazione flessibile,  misure dal 39 al 46 </t>
    </r>
  </si>
  <si>
    <r>
      <rPr>
        <b/>
        <sz val="16"/>
        <rFont val="Arial"/>
        <family val="2"/>
      </rPr>
      <t xml:space="preserve">DONNA </t>
    </r>
    <r>
      <rPr>
        <sz val="16"/>
        <rFont val="Arial"/>
        <family val="2"/>
      </rPr>
      <t>SOLDINI 46859 -</t>
    </r>
    <r>
      <rPr>
        <b/>
        <sz val="16"/>
        <rFont val="Arial"/>
        <family val="2"/>
      </rPr>
      <t xml:space="preserve"> bassa</t>
    </r>
    <r>
      <rPr>
        <sz val="16"/>
        <rFont val="Arial"/>
        <family val="2"/>
      </rPr>
      <t xml:space="preserve"> in morbiada pelle liscia, membrana KLIMATEX, impermeabile, plantare comodo goodflex misure dal 35-42 - EN ISO 20347:2012 02 WR FO SRC</t>
    </r>
  </si>
  <si>
    <r>
      <rPr>
        <b/>
        <sz val="16"/>
        <rFont val="Arial"/>
        <family val="2"/>
      </rPr>
      <t>UOMO/DONNA</t>
    </r>
    <r>
      <rPr>
        <sz val="16"/>
        <rFont val="Arial"/>
        <family val="2"/>
      </rPr>
      <t xml:space="preserve"> SOLDINI 46595 </t>
    </r>
    <r>
      <rPr>
        <b/>
        <sz val="16"/>
        <rFont val="Arial"/>
        <family val="2"/>
      </rPr>
      <t>polacco</t>
    </r>
    <r>
      <rPr>
        <sz val="16"/>
        <rFont val="Arial"/>
        <family val="2"/>
      </rPr>
      <t xml:space="preserve"> unisex stringato 6 buchi, e </t>
    </r>
    <r>
      <rPr>
        <b/>
        <sz val="16"/>
        <rFont val="Arial"/>
        <family val="2"/>
      </rPr>
      <t>cerniera laterale</t>
    </r>
    <r>
      <rPr>
        <sz val="16"/>
        <rFont val="Arial"/>
        <family val="2"/>
      </rPr>
      <t xml:space="preserve">  sottopiede in cuoio estraibile, membrana KLIMATEX, misure dal 35 al 48 EN ISO 20347:2012 03 HI CI WR AN HRO FO SRC</t>
    </r>
  </si>
  <si>
    <r>
      <rPr>
        <b/>
        <sz val="16"/>
        <rFont val="Arial"/>
        <family val="2"/>
      </rPr>
      <t>UOMO</t>
    </r>
    <r>
      <rPr>
        <sz val="16"/>
        <rFont val="Arial"/>
        <family val="2"/>
      </rPr>
      <t xml:space="preserve"> SOLDINI 46748 </t>
    </r>
    <r>
      <rPr>
        <b/>
        <sz val="16"/>
        <rFont val="Arial"/>
        <family val="2"/>
      </rPr>
      <t>mocassino</t>
    </r>
    <r>
      <rPr>
        <sz val="16"/>
        <rFont val="Arial"/>
        <family val="2"/>
      </rPr>
      <t xml:space="preserve"> invernale, suoletta antibatterica, misure dal 35 al 47 -  EN ISO 20347:2012 02 FO SRC</t>
    </r>
  </si>
  <si>
    <r>
      <rPr>
        <b/>
        <sz val="16"/>
        <rFont val="Arial"/>
        <family val="2"/>
      </rPr>
      <t>DONNA</t>
    </r>
    <r>
      <rPr>
        <sz val="16"/>
        <rFont val="Arial"/>
        <family val="2"/>
      </rPr>
      <t xml:space="preserve"> SOLDINI 46276 </t>
    </r>
    <r>
      <rPr>
        <b/>
        <sz val="16"/>
        <rFont val="Arial"/>
        <family val="2"/>
      </rPr>
      <t>stivale alto</t>
    </r>
    <r>
      <rPr>
        <sz val="16"/>
        <rFont val="Arial"/>
        <family val="2"/>
      </rPr>
      <t xml:space="preserve"> - Membrana KLIMATEX impermeabile, stringato 10 buchi + 1 gancio,  con zip latelate, sottopiede cuoio, misura dal 34 al 42 - EN ISO 20347:2012 O2 WR FO SRC</t>
    </r>
  </si>
  <si>
    <r>
      <rPr>
        <b/>
        <sz val="16"/>
        <rFont val="Arial"/>
        <family val="2"/>
      </rPr>
      <t xml:space="preserve">UOMO </t>
    </r>
    <r>
      <rPr>
        <sz val="16"/>
        <rFont val="Arial"/>
        <family val="2"/>
      </rPr>
      <t xml:space="preserve">AYRTON 405 </t>
    </r>
    <r>
      <rPr>
        <b/>
        <sz val="16"/>
        <rFont val="Arial"/>
        <family val="2"/>
      </rPr>
      <t>bassa stringata</t>
    </r>
    <r>
      <rPr>
        <sz val="16"/>
        <rFont val="Arial"/>
        <family val="2"/>
      </rPr>
      <t xml:space="preserve"> misure dal 39 al 46 EN ISO 20347:2012 O2 FO SRC</t>
    </r>
  </si>
  <si>
    <r>
      <rPr>
        <b/>
        <sz val="16"/>
        <rFont val="Arial"/>
        <family val="2"/>
      </rPr>
      <t>UOMO/DONNA SNEAKER BASSA</t>
    </r>
    <r>
      <rPr>
        <sz val="16"/>
        <rFont val="Arial"/>
        <family val="2"/>
      </rPr>
      <t xml:space="preserve"> in microfibra con suola in</t>
    </r>
    <r>
      <rPr>
        <b/>
        <u/>
        <sz val="16"/>
        <color theme="1"/>
        <rFont val="Arial"/>
        <family val="2"/>
      </rPr>
      <t xml:space="preserve"> GOMMA VIBRAM MEGAGRIP</t>
    </r>
    <r>
      <rPr>
        <b/>
        <sz val="16"/>
        <rFont val="Arial"/>
        <family val="2"/>
      </rPr>
      <t>.</t>
    </r>
    <r>
      <rPr>
        <sz val="16"/>
        <rFont val="Arial"/>
        <family val="2"/>
      </rPr>
      <t xml:space="preserve"> Calzatura foderata interamente in </t>
    </r>
    <r>
      <rPr>
        <b/>
        <u/>
        <sz val="16"/>
        <rFont val="Arial"/>
        <family val="2"/>
      </rPr>
      <t>GORETEX</t>
    </r>
    <r>
      <rPr>
        <sz val="16"/>
        <rFont val="Arial"/>
        <family val="2"/>
      </rPr>
      <t xml:space="preserve"> con lavorazione a calzino. Multistagione e completamente impermeabile. Suola brevettata con sistema SORROUND dotata di inserti laterali per garantire la massima traspirabilità del piede. Certificato secondo la normariva, misure dal 36 al 48 EN ISO 20347:2012 / OB+SRA+HRO+E+WRU+WR</t>
    </r>
  </si>
  <si>
    <r>
      <rPr>
        <b/>
        <sz val="16"/>
        <rFont val="Arial"/>
        <family val="2"/>
      </rPr>
      <t>SNEAKER BASSA in microfibra con suola in GOMMA VIBRAM MEGAGRIP.</t>
    </r>
    <r>
      <rPr>
        <sz val="16"/>
        <rFont val="Arial"/>
        <family val="2"/>
      </rPr>
      <t xml:space="preserve"> Calzatura foderata interamente in</t>
    </r>
    <r>
      <rPr>
        <b/>
        <sz val="16"/>
        <rFont val="Arial"/>
        <family val="2"/>
      </rPr>
      <t xml:space="preserve"> GORETEX </t>
    </r>
    <r>
      <rPr>
        <sz val="16"/>
        <rFont val="Arial"/>
        <family val="2"/>
      </rPr>
      <t>con lavorazione a calzino. Multistagione e completamente impermeabile. Suola brevettata con sistema SORROUND dotata di inserti laterali per garantire la massima traspirabilità del piede. Certificato secondo la normariva misure dal 35 al 48 - EN ISO 20347:2012 / OB+SRA+HRO+E+WRU+WR</t>
    </r>
  </si>
  <si>
    <r>
      <rPr>
        <b/>
        <sz val="16"/>
        <rFont val="Arial"/>
        <family val="2"/>
      </rPr>
      <t>ANFIBIO ALTO in microfibra con suola in GOMMA VIBRAM MEGAGRIP</t>
    </r>
    <r>
      <rPr>
        <sz val="16"/>
        <rFont val="Arial"/>
        <family val="2"/>
      </rPr>
      <t>. Calzatura foderata interamente in</t>
    </r>
    <r>
      <rPr>
        <b/>
        <sz val="16"/>
        <rFont val="Arial"/>
        <family val="2"/>
      </rPr>
      <t xml:space="preserve"> GORETEX </t>
    </r>
    <r>
      <rPr>
        <sz val="16"/>
        <rFont val="Arial"/>
        <family val="2"/>
      </rPr>
      <t>con lavorazione a calzino. Multistagione e completamente impermeabile. Suola brevettata con sistema SORROUND dotata di inserti laterali per garantire la massima traspirabilità del piede. Certificato secondo la normariva, misure dal 35 al 48 - EN ISO 20347:2012 / OB+SRA+HRO+E+WRU+WR</t>
    </r>
  </si>
  <si>
    <t>PV/1402</t>
  </si>
  <si>
    <r>
      <t>BERRETTO</t>
    </r>
    <r>
      <rPr>
        <sz val="16"/>
        <rFont val="Arial"/>
        <family val="2"/>
      </rPr>
      <t xml:space="preserve"> rigido tradizionale, con cupola in finta pelle bianca</t>
    </r>
  </si>
  <si>
    <r>
      <t xml:space="preserve">COLTELLO a lama pieghevole specifico per interventi stradali </t>
    </r>
    <r>
      <rPr>
        <sz val="16"/>
        <rFont val="Arial"/>
        <family val="2"/>
      </rPr>
      <t>(lama pieghevole per taglio cinture ed gancio frangicristalli e taglia cavi)</t>
    </r>
  </si>
  <si>
    <t>608/SOE</t>
  </si>
  <si>
    <r>
      <t>BERRETTO</t>
    </r>
    <r>
      <rPr>
        <sz val="16"/>
        <rFont val="Arial"/>
        <family val="2"/>
      </rPr>
      <t xml:space="preserve"> rigido tradizionale con cupola in rete e foderina in cotone</t>
    </r>
  </si>
  <si>
    <t>1115/L</t>
  </si>
  <si>
    <r>
      <t xml:space="preserve"> In tessuto impermeabile e traspirante,membrana PTFE,  cupola superiore bianca, falde blu  interamente blu per ufficiali </t>
    </r>
    <r>
      <rPr>
        <b/>
        <sz val="16"/>
        <rFont val="Arial"/>
        <family val="2"/>
      </rPr>
      <t>(gradi esclusi)</t>
    </r>
    <r>
      <rPr>
        <sz val="16"/>
        <rFont val="Arial"/>
        <family val="2"/>
      </rPr>
      <t xml:space="preserve"> già comprensivo di foderina in microfibra elasticizzata</t>
    </r>
  </si>
  <si>
    <r>
      <rPr>
        <b/>
        <sz val="16"/>
        <rFont val="Arial"/>
        <family val="2"/>
      </rPr>
      <t>foderina</t>
    </r>
    <r>
      <rPr>
        <sz val="16"/>
        <rFont val="Arial"/>
        <family val="2"/>
      </rPr>
      <t xml:space="preserve"> in microfibra elasticizzata aggiuntiva</t>
    </r>
  </si>
  <si>
    <r>
      <t xml:space="preserve">GIACCA A VENTO MULTIUSO </t>
    </r>
    <r>
      <rPr>
        <sz val="16"/>
        <rFont val="Arial"/>
        <family val="2"/>
      </rPr>
      <t xml:space="preserve"> </t>
    </r>
    <r>
      <rPr>
        <b/>
        <sz val="16"/>
        <rFont val="Arial"/>
        <family val="2"/>
      </rPr>
      <t xml:space="preserve">(INTERNO ed ESTERNO) - 
</t>
    </r>
    <r>
      <rPr>
        <b/>
        <i/>
        <sz val="16"/>
        <color rgb="FF00B050"/>
        <rFont val="Arial"/>
        <family val="2"/>
      </rPr>
      <t>TESSUTO IMPERMEABILE TRISTRATO REALIZZATO IN FILATO DI POLIESTERE RICICLATO CORRISPONDENTE ALLA NORMATIVA CAM 
(Criteri Ambientali Minimi aggiornati al 30 giugno 2021)</t>
    </r>
  </si>
  <si>
    <r>
      <t xml:space="preserve">in pile invernale, elastico al polso/ blu o bianco- </t>
    </r>
    <r>
      <rPr>
        <b/>
        <sz val="16"/>
        <color rgb="FF00B050"/>
        <rFont val="Arial"/>
        <family val="2"/>
      </rPr>
      <t>certificati GRS in poliestere riciclato</t>
    </r>
  </si>
  <si>
    <t>COLORE</t>
  </si>
  <si>
    <t>BIANCO</t>
  </si>
  <si>
    <t>NERO</t>
  </si>
  <si>
    <t>1213/800</t>
  </si>
  <si>
    <t>1213/801</t>
  </si>
  <si>
    <t>1213/802</t>
  </si>
  <si>
    <t>1213/804</t>
  </si>
  <si>
    <t>1213/807</t>
  </si>
  <si>
    <t>1213/808</t>
  </si>
  <si>
    <t>1213/812</t>
  </si>
  <si>
    <t>1213/846</t>
  </si>
  <si>
    <t>1213/847</t>
  </si>
  <si>
    <t>1213/860</t>
  </si>
  <si>
    <t>1213/873</t>
  </si>
  <si>
    <t>1213/880</t>
  </si>
  <si>
    <r>
      <t xml:space="preserve">per </t>
    </r>
    <r>
      <rPr>
        <b/>
        <sz val="14"/>
        <color theme="1"/>
        <rFont val="Arial"/>
        <family val="2"/>
      </rPr>
      <t>BERETTA 84</t>
    </r>
  </si>
  <si>
    <r>
      <t xml:space="preserve">per </t>
    </r>
    <r>
      <rPr>
        <b/>
        <sz val="14"/>
        <color theme="1"/>
        <rFont val="Arial"/>
        <family val="2"/>
      </rPr>
      <t>H&amp;K USP</t>
    </r>
  </si>
  <si>
    <r>
      <t xml:space="preserve">per </t>
    </r>
    <r>
      <rPr>
        <b/>
        <sz val="14"/>
        <color theme="1"/>
        <rFont val="Arial"/>
        <family val="2"/>
      </rPr>
      <t>Glock 17/19/22/23</t>
    </r>
  </si>
  <si>
    <r>
      <t xml:space="preserve">per </t>
    </r>
    <r>
      <rPr>
        <b/>
        <sz val="14"/>
        <color theme="1"/>
        <rFont val="Arial"/>
        <family val="2"/>
      </rPr>
      <t>Sig Sauer Pro 2022</t>
    </r>
  </si>
  <si>
    <r>
      <t xml:space="preserve">per </t>
    </r>
    <r>
      <rPr>
        <b/>
        <sz val="14"/>
        <color theme="1"/>
        <rFont val="Arial"/>
        <family val="2"/>
      </rPr>
      <t>Beretta PX4</t>
    </r>
  </si>
  <si>
    <r>
      <t xml:space="preserve">per </t>
    </r>
    <r>
      <rPr>
        <b/>
        <sz val="14"/>
        <color theme="1"/>
        <rFont val="Arial"/>
        <family val="2"/>
      </rPr>
      <t>Walther P99</t>
    </r>
  </si>
  <si>
    <r>
      <t xml:space="preserve">per </t>
    </r>
    <r>
      <rPr>
        <b/>
        <sz val="14"/>
        <color theme="1"/>
        <rFont val="Arial"/>
        <family val="2"/>
      </rPr>
      <t>H&amp;K USP Compact</t>
    </r>
  </si>
  <si>
    <r>
      <t xml:space="preserve">per  </t>
    </r>
    <r>
      <rPr>
        <b/>
        <sz val="14"/>
        <color theme="1"/>
        <rFont val="Arial"/>
        <family val="2"/>
      </rPr>
      <t>H&amp;K P30</t>
    </r>
  </si>
  <si>
    <r>
      <t xml:space="preserve">per </t>
    </r>
    <r>
      <rPr>
        <b/>
        <sz val="14"/>
        <color theme="1"/>
        <rFont val="Arial"/>
        <family val="2"/>
      </rPr>
      <t>H&amp;K SFP9/VP9</t>
    </r>
  </si>
  <si>
    <r>
      <t xml:space="preserve">per </t>
    </r>
    <r>
      <rPr>
        <b/>
        <sz val="14"/>
        <color theme="1"/>
        <rFont val="Arial"/>
        <family val="2"/>
      </rPr>
      <t>Beretta APX</t>
    </r>
  </si>
  <si>
    <r>
      <t xml:space="preserve">per </t>
    </r>
    <r>
      <rPr>
        <b/>
        <sz val="14"/>
        <color theme="1"/>
        <rFont val="Arial"/>
        <family val="2"/>
      </rPr>
      <t>Beretta 92/98 FS</t>
    </r>
  </si>
  <si>
    <t>SELEZIONARE COLORE BUFFETTERIA
BIANCO O NERO</t>
  </si>
  <si>
    <r>
      <t xml:space="preserve">per </t>
    </r>
    <r>
      <rPr>
        <b/>
        <sz val="14"/>
        <color theme="1"/>
        <rFont val="Arial"/>
        <family val="2"/>
      </rPr>
      <t xml:space="preserve">Tanfoglio Force </t>
    </r>
    <r>
      <rPr>
        <b/>
        <sz val="14"/>
        <color rgb="FFFF0000"/>
        <rFont val="Arial"/>
        <family val="2"/>
      </rPr>
      <t>New</t>
    </r>
    <r>
      <rPr>
        <b/>
        <sz val="14"/>
        <color theme="1"/>
        <rFont val="Arial"/>
        <family val="2"/>
      </rPr>
      <t xml:space="preserve"> Generation</t>
    </r>
  </si>
  <si>
    <t>L760/1 + R/1402</t>
  </si>
  <si>
    <t>L980/1 + R/1402</t>
  </si>
  <si>
    <t>contributo spese di spedizione per ordini inferiori ai 1500€ di imponibile - € 20,00</t>
  </si>
  <si>
    <t>IMPONIBILE DI SPESA DEFINITIVO</t>
  </si>
  <si>
    <t>P/606</t>
  </si>
  <si>
    <r>
      <t xml:space="preserve">CRAVATTA </t>
    </r>
    <r>
      <rPr>
        <sz val="16"/>
        <rFont val="Arial"/>
        <family val="2"/>
      </rPr>
      <t>in poliestere blu - versione classica</t>
    </r>
  </si>
  <si>
    <r>
      <rPr>
        <b/>
        <sz val="16"/>
        <rFont val="Arial"/>
        <family val="2"/>
      </rPr>
      <t>CRAVATTA BLU</t>
    </r>
    <r>
      <rPr>
        <sz val="16"/>
        <rFont val="Arial"/>
        <family val="2"/>
      </rPr>
      <t xml:space="preserve">  con disegno jacquard rosa camuna100% poliestere  </t>
    </r>
  </si>
  <si>
    <r>
      <t>BASTONE ESTENSIBILE  OE99 COLORE NERO</t>
    </r>
    <r>
      <rPr>
        <sz val="16"/>
        <rFont val="Arial"/>
        <family val="2"/>
      </rPr>
      <t xml:space="preserve"> telescopico </t>
    </r>
    <r>
      <rPr>
        <u/>
        <sz val="16"/>
        <rFont val="Arial"/>
        <family val="2"/>
      </rPr>
      <t>ECONOMICO</t>
    </r>
    <r>
      <rPr>
        <sz val="16"/>
        <rFont val="Arial"/>
        <family val="2"/>
      </rPr>
      <t xml:space="preserve"> diametro mm 23, lunghezza da chiuso cm 21, da aperto cm 54 impugnatura in neoprene antiscivolo completo di custodia da cintura in canapa nera</t>
    </r>
  </si>
  <si>
    <r>
      <t xml:space="preserve">POWER BANK POWERFLAT - </t>
    </r>
    <r>
      <rPr>
        <sz val="16"/>
        <rFont val="Arial"/>
        <family val="2"/>
      </rPr>
      <t xml:space="preserve">Caricabatterie portatile ricaribaile da 4000 mAh, Indicatore luminoso, cavo USB con micro USB, Output DC5V/1A. </t>
    </r>
  </si>
  <si>
    <r>
      <t xml:space="preserve">RICAMO su Pile Leggero - </t>
    </r>
    <r>
      <rPr>
        <sz val="16"/>
        <rFont val="Arial"/>
        <family val="2"/>
      </rPr>
      <t xml:space="preserve"> POLIZIA LOCALE lato cuore</t>
    </r>
  </si>
  <si>
    <r>
      <t xml:space="preserve">BERRETTO OPERATIVO ESTIVO PROFILO VISIERA BICOLORE </t>
    </r>
    <r>
      <rPr>
        <sz val="16"/>
        <rFont val="Arial"/>
        <family val="2"/>
      </rPr>
      <t xml:space="preserve">tipo Baseball in poliestere con </t>
    </r>
    <r>
      <rPr>
        <b/>
        <sz val="16"/>
        <rFont val="Arial"/>
        <family val="2"/>
      </rPr>
      <t>RETE</t>
    </r>
    <r>
      <rPr>
        <sz val="16"/>
        <rFont val="Arial"/>
        <family val="2"/>
      </rPr>
      <t xml:space="preserve"> sul retro blu navy (non scolorisce alla luce),taglia unica con cinturino posteriore regolabile con doppia banda rifrangente (A richiesta SCACCHI VERDI ai lati) davanti scritta POLIZIA LOCALE plotterata bianca</t>
    </r>
    <r>
      <rPr>
        <b/>
        <sz val="16"/>
        <rFont val="Arial"/>
        <family val="2"/>
      </rPr>
      <t xml:space="preserve"> (FINO AD ESAURIMENTO SCORTE)</t>
    </r>
  </si>
  <si>
    <t>1007/PBANK</t>
  </si>
  <si>
    <r>
      <t>In tessuto fluorescente giallo</t>
    </r>
    <r>
      <rPr>
        <b/>
        <sz val="16"/>
        <rFont val="Arial"/>
        <family val="2"/>
      </rPr>
      <t xml:space="preserve"> </t>
    </r>
    <r>
      <rPr>
        <sz val="16"/>
        <rFont val="Arial"/>
        <family val="2"/>
      </rPr>
      <t>alta visibilità e doppia banda rifrangente grigia termofissata  
( MATERIALI OMOLOGATI  EN471)</t>
    </r>
  </si>
  <si>
    <t>in rifrangente bianco (tessuto omologato EN 471)</t>
  </si>
  <si>
    <r>
      <t xml:space="preserve">BORSA CON LOGO POLIZIA LOCALE PRONTO INTERVENTO </t>
    </r>
    <r>
      <rPr>
        <sz val="16"/>
        <rFont val="Arial"/>
        <family val="2"/>
      </rPr>
      <t xml:space="preserve">in cordura - 
dimensioni indicative: CM 45 X 25 X 36 </t>
    </r>
  </si>
  <si>
    <r>
      <t xml:space="preserve">LUCE DI SICUREZZA ELYTER ML2 con luce UV brevettata </t>
    </r>
    <r>
      <rPr>
        <sz val="16"/>
        <rFont val="Arial"/>
        <family val="2"/>
      </rPr>
      <t>x controllo documenti e passaporti e banconote, utilizzabile senza mani (attacco clip) 4 modalità utilizzo, ricaricabile con presa USB</t>
    </r>
  </si>
  <si>
    <t>PER I GRADI DA BERRETTO VEDI PAGINA 10 e seguenti</t>
  </si>
  <si>
    <r>
      <t>KIT LED BLU</t>
    </r>
    <r>
      <rPr>
        <sz val="16"/>
        <rFont val="Arial"/>
        <family val="2"/>
      </rPr>
      <t xml:space="preserve"> - Tecnologia di illuminazione attiva indossabile per GILET TATTICO - incluso Power Bank Ricaricabile. Resistente all’acqua e alla polvere, 3 modalità di funzionamento, alta resistenza meccanica. Massima sicurezza in condizioni di scarsa visibilità</t>
    </r>
    <r>
      <rPr>
        <b/>
        <sz val="16"/>
        <rFont val="Arial"/>
        <family val="2"/>
      </rPr>
      <t>. CERTIFICATO EN20471</t>
    </r>
  </si>
  <si>
    <t>SELEZIONA COLORE</t>
  </si>
  <si>
    <t>PUPLEST</t>
  </si>
  <si>
    <t>P/1812 + R/1812</t>
  </si>
  <si>
    <t>in maglina di cotone bianco</t>
  </si>
  <si>
    <r>
      <t>PANTALONI</t>
    </r>
    <r>
      <rPr>
        <sz val="16"/>
        <rFont val="Arial"/>
        <family val="2"/>
      </rPr>
      <t xml:space="preserve"> </t>
    </r>
    <r>
      <rPr>
        <b/>
        <i/>
        <sz val="16"/>
        <color rgb="FF00B050"/>
        <rFont val="Arial"/>
        <family val="2"/>
      </rPr>
      <t>Tessuto in Poliestere Riciclato e Cotone organico, Certificato GOTS, OKEOTEX e GRS - corrispondente alla normativa CAM
(Criteri Ambientali Minimi aggiornati al 30 giugno 2021)</t>
    </r>
  </si>
  <si>
    <t>PWT90</t>
  </si>
  <si>
    <r>
      <t>SNEAKER ART. PWT90 -</t>
    </r>
    <r>
      <rPr>
        <sz val="16"/>
        <color theme="1"/>
        <rFont val="Arial"/>
        <family val="2"/>
      </rPr>
      <t xml:space="preserve"> Calzatura bassa idrorepellente, foderata in GoreTex, lamina antiperforazione, Suola gomma + eva resistente allo scivolamnento SRC. Certificate EN – ISO 2034 :2012 O3 SRC HI CI HRO WR FO - disp. Dal 35-48</t>
    </r>
  </si>
  <si>
    <t>PWT900</t>
  </si>
  <si>
    <r>
      <t>ANFIBIO TATTICO MID ART. PWT900 -</t>
    </r>
    <r>
      <rPr>
        <sz val="16"/>
        <color theme="1"/>
        <rFont val="Arial"/>
        <family val="2"/>
      </rPr>
      <t xml:space="preserve"> Calzatura tattica media idrorepellente, foderata in GoreTex, lamina antiperforazione, Suola gomma + eva resistente allo scivolamnento SRC. Certificate EN – ISO 2034 :2012 O3 SRC HI CI HRO WR FO </t>
    </r>
    <r>
      <rPr>
        <b/>
        <sz val="16"/>
        <color theme="1"/>
        <rFont val="Arial"/>
        <family val="2"/>
      </rPr>
      <t>- disp. Dal 35-48</t>
    </r>
  </si>
  <si>
    <t>PWT9000</t>
  </si>
  <si>
    <r>
      <t xml:space="preserve">ANFIBIO TATTICO HIGH ART. PWT9000 - </t>
    </r>
    <r>
      <rPr>
        <sz val="16"/>
        <color theme="1"/>
        <rFont val="Arial"/>
        <family val="2"/>
      </rPr>
      <t xml:space="preserve">Calzatura tattica alta idrorepellente, foderata in GoreTex, lamina antiperforazione, Suola gomma + eva resistente allo scivolamnento SRC. Certificate EN – ISO 2034 :2012 O3 SRC HI CI HRO WR FO </t>
    </r>
    <r>
      <rPr>
        <b/>
        <sz val="16"/>
        <color theme="1"/>
        <rFont val="Arial"/>
        <family val="2"/>
      </rPr>
      <t>- disp. Dal 35-48</t>
    </r>
  </si>
  <si>
    <t>S/46596</t>
  </si>
  <si>
    <r>
      <rPr>
        <b/>
        <sz val="16"/>
        <rFont val="Arial"/>
        <family val="2"/>
      </rPr>
      <t xml:space="preserve">DONNA </t>
    </r>
    <r>
      <rPr>
        <sz val="16"/>
        <rFont val="Arial"/>
        <family val="2"/>
      </rPr>
      <t xml:space="preserve">SOLDINI 46596 - </t>
    </r>
    <r>
      <rPr>
        <b/>
        <sz val="16"/>
        <rFont val="Arial"/>
        <family val="2"/>
      </rPr>
      <t>bassa stringata</t>
    </r>
    <r>
      <rPr>
        <sz val="16"/>
        <rFont val="Arial"/>
        <family val="2"/>
      </rPr>
      <t xml:space="preserve"> calzatura femminile, modello derby allacciato mediante 3 coppie di fori e robuste stringhe - misure dal 34 al 42   EN ISO 20347:2012 O2 FO SRC </t>
    </r>
  </si>
  <si>
    <t>LINEA DA CERIMONIA/ALTA UNIFORME/UFFICIALI
 ANTICA CUOIERIA CLASSIC - 100% MADE IN ITALY
(vestibilità come SOLDINI PROFESSIONAL)</t>
  </si>
  <si>
    <t>S/22552VH1</t>
  </si>
  <si>
    <t>UOMO - MODELLO 22552 VH1 - Mod. Francesina - Suola in cuoio - tomaia spazzolato nero - misure 39-47</t>
  </si>
  <si>
    <t>S/22551VH1</t>
  </si>
  <si>
    <t>UOMO - MODELLO 22551 VH1- Mod. Classico - Suola in cuoio - tomaia spazzolato nero - misure 39-47</t>
  </si>
  <si>
    <t>S/20621V62</t>
  </si>
  <si>
    <t>UOMO - MODELLO 20621 V62 - Mod. Classico - tomaia spazzolato nero - misure 39-47</t>
  </si>
  <si>
    <t>S/20623V62</t>
  </si>
  <si>
    <t>UOMO - MODELLO 20623 V62 - Mod. Francesina - tomaia vitello nero opaco - misure 39-47</t>
  </si>
  <si>
    <t>S/22545S67</t>
  </si>
  <si>
    <t>UOMO - MODELLO 22545 S67 - Mod. Francesina - tomaia spazzolato nero - misure 39-47</t>
  </si>
  <si>
    <t>S/22546S67</t>
  </si>
  <si>
    <t>UOMO - MODELLO 22546 S67 - Mod. Classico - tomaia spazzolato nero - misure 39-47</t>
  </si>
  <si>
    <r>
      <t xml:space="preserve">INTIMO TERMICO XTECH - MAGLIA GIROCOLLO </t>
    </r>
    <r>
      <rPr>
        <sz val="16"/>
        <rFont val="Arial"/>
        <family val="2"/>
      </rPr>
      <t>manica lunga -  con filato al carbonio (effetto antistatico) e ioni d'argento (dissipativo e antimicrobico)</t>
    </r>
    <r>
      <rPr>
        <b/>
        <sz val="16"/>
        <rFont val="Arial"/>
        <family val="2"/>
      </rPr>
      <t xml:space="preserve"> - CONSIGLIATO AL POSTO DELL'IMBOTTITURA (art. 213/IG)</t>
    </r>
  </si>
  <si>
    <r>
      <t>INTIMO TERMICO XTECH - PANTALONI</t>
    </r>
    <r>
      <rPr>
        <sz val="16"/>
        <rFont val="Arial"/>
        <family val="2"/>
      </rPr>
      <t xml:space="preserve"> elastici in orizzontale e verticale (ottima libertà di movimenti) - con filato al carbonio (effetto antistatico) e ioni d'argento (dissipativo e antimicrobico) </t>
    </r>
    <r>
      <rPr>
        <b/>
        <sz val="16"/>
        <rFont val="Arial"/>
        <family val="2"/>
      </rPr>
      <t>- CONSIGLIATO AL POSTO DELL'IMBOTTITURA (art. 213/IP)</t>
    </r>
  </si>
  <si>
    <r>
      <t xml:space="preserve">PROTEZIONE DORSALE BY GIMOTO </t>
    </r>
    <r>
      <rPr>
        <sz val="16"/>
        <rFont val="Arial"/>
        <family val="2"/>
      </rPr>
      <t>in speciale Polimero ad alto assorbimento delle forze d'impatto</t>
    </r>
    <r>
      <rPr>
        <b/>
        <sz val="16"/>
        <rFont val="Arial"/>
        <family val="2"/>
      </rPr>
      <t xml:space="preserve">, ricoperto </t>
    </r>
    <r>
      <rPr>
        <sz val="16"/>
        <rFont val="Arial"/>
        <family val="2"/>
      </rPr>
      <t xml:space="preserve">in tessuto traspirante  ed EN 1621-2/03, bretelle e doppia regolazione  (anteriore  e laterale) con velcro ed elastici </t>
    </r>
  </si>
  <si>
    <t>1007/IMPT</t>
  </si>
  <si>
    <t>D/400</t>
  </si>
  <si>
    <r>
      <t xml:space="preserve">CAMICIA UOMO IN POPELINE </t>
    </r>
    <r>
      <rPr>
        <sz val="16"/>
        <rFont val="Arial"/>
        <family val="2"/>
      </rPr>
      <t xml:space="preserve">bianca 65% POLIESTERE 35% cotone, manica lunga, indeformabile collo e polsi termofissato, confezione su taglia (no confezione su misura) disponibile dalla 38 alla 46, </t>
    </r>
    <r>
      <rPr>
        <b/>
        <sz val="16"/>
        <rFont val="Arial"/>
        <family val="2"/>
      </rPr>
      <t>mod. civile un taschino</t>
    </r>
  </si>
  <si>
    <r>
      <t xml:space="preserve">CAMICIA DONNA IN POPELINE slim fit </t>
    </r>
    <r>
      <rPr>
        <sz val="16"/>
        <rFont val="Arial"/>
        <family val="2"/>
      </rPr>
      <t>bianca, 97% COTONE 3% elastomero, manica lunga, indeformabile collo e polsi termofissato, confezione su taglia (no confezione su misura) disponibile dalla XS alla XXL  , senza taschini</t>
    </r>
  </si>
  <si>
    <t xml:space="preserve">SELEZIONA </t>
  </si>
  <si>
    <t>SELEZIONA COLORE ROBBIO</t>
  </si>
  <si>
    <t>1402/R</t>
  </si>
  <si>
    <t>P.O. - VERDE</t>
  </si>
  <si>
    <t xml:space="preserve">COM.TE - ROSSO </t>
  </si>
  <si>
    <t>VICE COM.TE - AZZURRO</t>
  </si>
  <si>
    <t>DIRIGENTE (3 stelle 1 corona)</t>
  </si>
  <si>
    <t>DIRIGENTE COM.te (3 st. c/robbio rosso 1 corona) - DIRIGENTE VICE COM.te (3 st. c/robbio azz. 1 corona)</t>
  </si>
  <si>
    <t>COMMISS. CAPO COORD - COM.te / V. COM.TE / POS. ORG  (2 stelle CON ROBBIO + 1 corona)</t>
  </si>
  <si>
    <t>COMMISS. CAPO - COM.te / V. COM.TE / POS. ORG (1 stella CON ROBBIO + 1 corona)</t>
  </si>
  <si>
    <t>COMMISSARIO - COM.TE / VICE COM.TE / POS. ORG. (3 stelle CON ROBBIO)</t>
  </si>
  <si>
    <t>VICECOMMISSARIO - COM.TE / VICE COM.TE / POS. ORG. (2 stelle CON ROBBIO )</t>
  </si>
  <si>
    <t>INDENNITA' FUNZIONE - PROFILO VERDE</t>
  </si>
  <si>
    <t>SENZA PROFILO VERDE</t>
  </si>
  <si>
    <t>608/PDIR</t>
  </si>
  <si>
    <t>608/PDIR3</t>
  </si>
  <si>
    <t>PO/CCVC</t>
  </si>
  <si>
    <t>608/DIRS</t>
  </si>
  <si>
    <t xml:space="preserve">BIANCO </t>
  </si>
  <si>
    <t>BLU</t>
  </si>
  <si>
    <t>Giacca Uomo/Donna Invernale Mod. 4 tasche con alamari in metallo ai baveri</t>
  </si>
  <si>
    <r>
      <t xml:space="preserve">Giacca Uomo/Donna Invernale mod. 4 tasche </t>
    </r>
    <r>
      <rPr>
        <b/>
        <sz val="16"/>
        <rFont val="Arial"/>
        <family val="2"/>
      </rPr>
      <t xml:space="preserve">con alamari in canutiglia da Ufficiale </t>
    </r>
    <r>
      <rPr>
        <sz val="16"/>
        <rFont val="Arial"/>
        <family val="2"/>
      </rPr>
      <t>cuciti sul bavero</t>
    </r>
  </si>
  <si>
    <t>Pantalone Invernale uomo/donna</t>
  </si>
  <si>
    <t>Gonna Invernale a tubo</t>
  </si>
  <si>
    <t>Giacca Estiva Mod. 4 tasche alamari in metallo ai baveri</t>
  </si>
  <si>
    <r>
      <t xml:space="preserve">Giacca Uomo/Donna Estiva mod. 4 tasche </t>
    </r>
    <r>
      <rPr>
        <b/>
        <sz val="16"/>
        <rFont val="Arial"/>
        <family val="2"/>
      </rPr>
      <t>con alamari in canutiglia da Ufficiale</t>
    </r>
    <r>
      <rPr>
        <sz val="16"/>
        <rFont val="Arial"/>
        <family val="2"/>
      </rPr>
      <t xml:space="preserve"> cuciti sul bavero</t>
    </r>
  </si>
  <si>
    <t>Pantalone Estivo uomo/donna</t>
  </si>
  <si>
    <t>Gonna Estiva</t>
  </si>
  <si>
    <t xml:space="preserve"> lungo comando - 10 anni</t>
  </si>
  <si>
    <t xml:space="preserve"> lungo comando - 15 anni</t>
  </si>
  <si>
    <t xml:space="preserve"> lungo comando - 20 anni</t>
  </si>
  <si>
    <t>Cofanetto in plastica completo di medaglia e nastrino:</t>
  </si>
  <si>
    <t>anzianità - 16 anni</t>
  </si>
  <si>
    <t>anzianità - 25 anni</t>
  </si>
  <si>
    <t>anzianità - 40 anni</t>
  </si>
  <si>
    <t>1102/10</t>
  </si>
  <si>
    <t>1102/15</t>
  </si>
  <si>
    <t>1102/20</t>
  </si>
  <si>
    <t>1102/16</t>
  </si>
  <si>
    <t>1102/25</t>
  </si>
  <si>
    <t>1102/40</t>
  </si>
  <si>
    <t>Nastrino specifico per "Meriti Speciali" con doppio morsetto sul retro</t>
  </si>
  <si>
    <t>Nastrino specifico per "COVID 19" con doppio morsetto sul retro</t>
  </si>
  <si>
    <t>Nastrino per Anzianità (16-25-40) / Lungo Comando (10-15-20) con doppio morsetto sul retro</t>
  </si>
  <si>
    <t>per Agenti in oro e colore araldico comune di appartenenza (specificare colore)</t>
  </si>
  <si>
    <t>C/406 - C/406D</t>
  </si>
  <si>
    <r>
      <t>SOTTOCINTURA</t>
    </r>
    <r>
      <rPr>
        <sz val="16"/>
        <rFont val="Arial"/>
        <family val="2"/>
      </rPr>
      <t xml:space="preserve"> </t>
    </r>
    <r>
      <rPr>
        <b/>
        <sz val="16"/>
        <rFont val="Arial"/>
        <family val="2"/>
      </rPr>
      <t>2V61</t>
    </r>
    <r>
      <rPr>
        <sz val="16"/>
        <rFont val="Arial"/>
        <family val="2"/>
      </rPr>
      <t xml:space="preserve"> alt. 44mm in cordura con velcro femmina</t>
    </r>
  </si>
  <si>
    <r>
      <t>CINTURA INVERNALE IN CUOIO</t>
    </r>
    <r>
      <rPr>
        <sz val="16"/>
        <rFont val="Arial"/>
        <family val="2"/>
      </rPr>
      <t xml:space="preserve"> h. 4 fibbia a cassetta con stemma regionale rotondo</t>
    </r>
  </si>
  <si>
    <r>
      <t>CINTURA ESTIVA IN CANAPA</t>
    </r>
    <r>
      <rPr>
        <sz val="16"/>
        <rFont val="Arial"/>
        <family val="2"/>
      </rPr>
      <t xml:space="preserve"> con placca metallo stemma regionale</t>
    </r>
  </si>
  <si>
    <t>1117/P</t>
  </si>
  <si>
    <t>G2009</t>
  </si>
  <si>
    <t xml:space="preserve">CAPO DI NUOVA
CONCEZIONE 
</t>
  </si>
  <si>
    <r>
      <t>GIACCA MOTO</t>
    </r>
    <r>
      <rPr>
        <sz val="16"/>
        <rFont val="Arial"/>
        <family val="2"/>
      </rPr>
      <t xml:space="preserve"> </t>
    </r>
    <r>
      <rPr>
        <b/>
        <sz val="16"/>
        <rFont val="Arial"/>
        <family val="2"/>
      </rPr>
      <t xml:space="preserve">INVERNALE FLENGHI DIVISE by GIMOTO </t>
    </r>
    <r>
      <rPr>
        <sz val="16"/>
        <rFont val="Arial"/>
        <family val="2"/>
      </rPr>
      <t xml:space="preserve">Confezionata con tessuto alta tenacità in cordura impermeabile accoppiato con lamina antiacqua e antivento, imbottitura termica antivento interna removibile, spalle rinforzate con filato rifrangente, 4 tasche anteriori, portapenna, sul retro comoda tasca impermeabile portaguanti e accessori. Personalizzabile fronte e retro, completa di protezioni in NANOFOM di ultima generazione (spalle, gomiti e schiena)  </t>
    </r>
    <r>
      <rPr>
        <b/>
        <sz val="16"/>
        <rFont val="Arial"/>
        <family val="2"/>
      </rPr>
      <t xml:space="preserve"> (DISPONIBILE DA SETTEMBRE) 
</t>
    </r>
    <r>
      <rPr>
        <b/>
        <sz val="16"/>
        <color rgb="FF00B050"/>
        <rFont val="Arial"/>
        <family val="2"/>
      </rPr>
      <t>DPI di II categoria, classe AA</t>
    </r>
  </si>
  <si>
    <t>G2011</t>
  </si>
  <si>
    <t xml:space="preserve">CAPO DI NUOVA
CONCEZIONE
</t>
  </si>
  <si>
    <r>
      <t>GIACCA MOTO ESTIVA FLENGHI DIVISE by GIMOTO</t>
    </r>
    <r>
      <rPr>
        <sz val="16"/>
        <rFont val="Arial"/>
        <family val="2"/>
      </rPr>
      <t xml:space="preserve"> Confezionata con tessuto alta tenacità traforato colore blu supertraspirante, spalle rinforzate con filato rifrangente, </t>
    </r>
    <r>
      <rPr>
        <b/>
        <sz val="16"/>
        <rFont val="Arial"/>
        <family val="2"/>
      </rPr>
      <t>fodera staccabile antivento/antiacqua,</t>
    </r>
    <r>
      <rPr>
        <sz val="16"/>
        <rFont val="Arial"/>
        <family val="2"/>
      </rPr>
      <t xml:space="preserve"> personalizzabile fronte e retro, completa di protezioni in </t>
    </r>
    <r>
      <rPr>
        <b/>
        <sz val="16"/>
        <rFont val="Arial"/>
        <family val="2"/>
      </rPr>
      <t>NANOFOM</t>
    </r>
    <r>
      <rPr>
        <sz val="16"/>
        <rFont val="Arial"/>
        <family val="2"/>
      </rPr>
      <t xml:space="preserve"> di ultima generazione (spalle, gomiti e schiena)</t>
    </r>
    <r>
      <rPr>
        <b/>
        <sz val="16"/>
        <rFont val="Arial"/>
        <family val="2"/>
      </rPr>
      <t xml:space="preserve"> </t>
    </r>
    <r>
      <rPr>
        <b/>
        <sz val="16"/>
        <color rgb="FF00B050"/>
        <rFont val="Arial"/>
        <family val="2"/>
      </rPr>
      <t>DPI di II categoria, classe AA</t>
    </r>
  </si>
  <si>
    <t>G2010</t>
  </si>
  <si>
    <t>CAPO DI NUOVA
CONCEZIONE
6.9</t>
  </si>
  <si>
    <r>
      <t xml:space="preserve">PANTALONE MOTO MULTISTAGIONE (mod. Touring lunghezza alla caviglia) 
</t>
    </r>
    <r>
      <rPr>
        <sz val="16"/>
        <rFont val="Arial"/>
        <family val="2"/>
      </rPr>
      <t xml:space="preserve">Confezionato con tessuto alta tenacità in cordura impermeabile accoppiato con lamina antiacqua e antivento, imbottitura termica antivento interna removibile. Garantisce la massima protezione dell'operatore.
</t>
    </r>
    <r>
      <rPr>
        <b/>
        <i/>
        <sz val="16"/>
        <rFont val="Arial"/>
        <family val="2"/>
      </rPr>
      <t>Minimo acquistabile 5 pezzi - disponibile solo su richiesta</t>
    </r>
    <r>
      <rPr>
        <b/>
        <sz val="16"/>
        <rFont val="Arial"/>
        <family val="2"/>
      </rPr>
      <t xml:space="preserve"> </t>
    </r>
    <r>
      <rPr>
        <b/>
        <sz val="16"/>
        <color rgb="FF00B050"/>
        <rFont val="Arial"/>
        <family val="2"/>
      </rPr>
      <t>DPI di II° Categoria in Classe AA</t>
    </r>
  </si>
  <si>
    <t>CAPO DI NUOVA
CONCEZIONE</t>
  </si>
  <si>
    <r>
      <t xml:space="preserve">PANTALONE MOTO (ns modello PUPLM) </t>
    </r>
    <r>
      <rPr>
        <sz val="16"/>
        <rFont val="Arial"/>
        <family val="2"/>
      </rPr>
      <t xml:space="preserve">in tessuto elasticizzato 89% poliammide, 11% elastane ,gr. 380 al mt.l. vestibilità confort, sfoderato lavabile in lavatrice, completo di protezioni removibili in </t>
    </r>
    <r>
      <rPr>
        <b/>
        <sz val="16"/>
        <rFont val="Arial"/>
        <family val="2"/>
      </rPr>
      <t>NANOFOM</t>
    </r>
    <r>
      <rPr>
        <sz val="16"/>
        <rFont val="Arial"/>
        <family val="2"/>
      </rPr>
      <t xml:space="preserve"> certificate per uso MOTO </t>
    </r>
    <r>
      <rPr>
        <b/>
        <sz val="16"/>
        <color rgb="FF00B050"/>
        <rFont val="Arial"/>
        <family val="2"/>
      </rPr>
      <t>EN1621-1:2012 CLASSE A</t>
    </r>
    <r>
      <rPr>
        <sz val="16"/>
        <rFont val="Arial"/>
        <family val="2"/>
      </rPr>
      <t xml:space="preserve"> al femore, coccige, ginocchia e tibia.</t>
    </r>
  </si>
  <si>
    <t>GAIRBAGV3</t>
  </si>
  <si>
    <r>
      <t xml:space="preserve">AIRBAG MECCANICO V-RACE 3.0 - </t>
    </r>
    <r>
      <rPr>
        <sz val="16"/>
        <rFont val="Arial"/>
        <family val="2"/>
      </rPr>
      <t>Gilet esterno in tessuto tecnico da indossare sopra il proprio abbigliamento motociclistico con il rivoluzionario sistema airbag HYBRID. Sviluppa volume di 15L a protezione del motociclista, semplice da ricaricare. 
Certificato CE di livello 2 con altissima capacità di assorbimento delle forze d’impatto.
Include sistema airbag ad attivazione MECCANICA.  Personalizzato POLIZIA LOCALE fronte e retro
Ricarica ripristinabile in autonomia dopo l'attivazione. Disponibile solo nel colore giallo A.V. o Nero</t>
    </r>
  </si>
  <si>
    <t>1007/GGL</t>
  </si>
  <si>
    <t>NUOVO 
ARTICOLO</t>
  </si>
  <si>
    <r>
      <t xml:space="preserve">GIACCA IMPERMEABILE CORTA ALTA VISIBILITA' GIALLO - </t>
    </r>
    <r>
      <rPr>
        <sz val="16"/>
        <rFont val="Arial"/>
        <family val="2"/>
      </rPr>
      <t>Personalizzato con scritta POLIZIA LOCALE RIFRANGENTE FRONTE RETRO</t>
    </r>
    <r>
      <rPr>
        <b/>
        <sz val="16"/>
        <rFont val="Arial"/>
        <family val="2"/>
      </rPr>
      <t xml:space="preserve"> </t>
    </r>
    <r>
      <rPr>
        <sz val="16"/>
        <rFont val="Arial"/>
        <family val="2"/>
      </rPr>
      <t>certificato EN ISO 20471 CLASSE 3 EN 343</t>
    </r>
  </si>
  <si>
    <r>
      <t xml:space="preserve">GIACCA MOTO INVERNALE DAINESE </t>
    </r>
    <r>
      <rPr>
        <sz val="16"/>
        <rFont val="Arial"/>
        <family val="2"/>
      </rPr>
      <t xml:space="preserve">in tessuto elasticizzato impermeabile  con membrana interna impermeabile e traspirante P.T.F.E., inserti sulle spalle in tessuto con filamenti rifrangenti, stampa transfer rifrangente "POLIZIA LOCALE" sulla schiena e danti a sinistra, completa di protezioni (spalle, gomiti e schiena)
</t>
    </r>
    <r>
      <rPr>
        <sz val="16"/>
        <color rgb="FFFF0000"/>
        <rFont val="Arial"/>
        <family val="2"/>
      </rPr>
      <t>DPI di II categoria, classe A.</t>
    </r>
  </si>
  <si>
    <r>
      <t xml:space="preserve">GIACCA MOTO ESTIVA  DAINESE </t>
    </r>
    <r>
      <rPr>
        <sz val="16"/>
        <rFont val="Arial"/>
        <family val="2"/>
      </rPr>
      <t xml:space="preserve">in tessuto traforato colore blu, inserti sulle spalle in tessuto con filamenti rifrangenti, fodera staccabile antivento stampa transfer rifrangente "POLIZIA LOCALE" sulla schiena e danti a sinistra, completa di protezioni (spalle, gomiti e schiena) </t>
    </r>
    <r>
      <rPr>
        <sz val="16"/>
        <color rgb="FFFF0000"/>
        <rFont val="Arial"/>
        <family val="2"/>
      </rPr>
      <t>DPI di II categoria, classe C.</t>
    </r>
  </si>
  <si>
    <r>
      <t xml:space="preserve">PANTALONE DAINESE INVERNALE </t>
    </r>
    <r>
      <rPr>
        <sz val="16"/>
        <rFont val="Arial"/>
        <family val="2"/>
      </rPr>
      <t xml:space="preserve">in tessuto elasticizzato impermeabile  con membrana interna impermeabile e traspirante P.T.F.E., con interno termico staccabile, completo di protezioni (fianchi, ginocchia-tibia) </t>
    </r>
    <r>
      <rPr>
        <sz val="16"/>
        <color rgb="FFFF0000"/>
        <rFont val="Arial"/>
        <family val="2"/>
      </rPr>
      <t>DPI di II° Categoria in Classe C</t>
    </r>
  </si>
  <si>
    <t>K2010/E</t>
  </si>
  <si>
    <r>
      <t xml:space="preserve">PANTALONE DAINESE ESTIVO </t>
    </r>
    <r>
      <rPr>
        <sz val="16"/>
        <rFont val="Arial"/>
        <family val="2"/>
      </rPr>
      <t>in tessuto elasticizzato completo di protezioni (fianchi, ginocchia-tibia)</t>
    </r>
    <r>
      <rPr>
        <b/>
        <sz val="16"/>
        <rFont val="Arial"/>
        <family val="2"/>
      </rPr>
      <t xml:space="preserve">
</t>
    </r>
    <r>
      <rPr>
        <sz val="16"/>
        <color rgb="FFFF0000"/>
        <rFont val="Arial"/>
        <family val="2"/>
      </rPr>
      <t>DPI di II° Categoria in Classe C</t>
    </r>
  </si>
  <si>
    <r>
      <t xml:space="preserve">GUANTI ESTIVI CORTI - MARCA GIMOTO COLORE NERO CON INSERTI - </t>
    </r>
    <r>
      <rPr>
        <sz val="16"/>
        <rFont val="Arial"/>
        <family val="2"/>
      </rPr>
      <t>Versione estiva traforata
inserti in pelle ovina, Mesh forato sul dorso, Protezione preformata su nocche, comoda chiusura con velcro</t>
    </r>
    <r>
      <rPr>
        <b/>
        <sz val="16"/>
        <rFont val="Arial"/>
        <family val="2"/>
      </rPr>
      <t xml:space="preserve"> CE EN 13594-2015</t>
    </r>
  </si>
  <si>
    <r>
      <t xml:space="preserve">GUANTI INVERNALI CORTI - MARCA GIMOTO COLORE NERO CON INSERTI </t>
    </r>
    <r>
      <rPr>
        <sz val="16"/>
        <rFont val="Arial"/>
        <family val="2"/>
      </rPr>
      <t xml:space="preserve">100% pelle ovina, protezione preformata su nocche, Cucitura dita esterne, comoda chiusura con velcro </t>
    </r>
    <r>
      <rPr>
        <b/>
        <sz val="16"/>
        <rFont val="Arial"/>
        <family val="2"/>
      </rPr>
      <t>CE EN 13594-2015</t>
    </r>
  </si>
  <si>
    <r>
      <t>integrale modulare</t>
    </r>
    <r>
      <rPr>
        <sz val="16"/>
        <rFont val="Arial"/>
        <family val="2"/>
      </rPr>
      <t>, Mod. CABERG DUKE con mentoniera e visiera ribaltabile (COMPLETO DI INTERFONO BLUETOOTH OMOLOGATO CABERG)</t>
    </r>
  </si>
  <si>
    <t>G4600</t>
  </si>
  <si>
    <t>R/311</t>
  </si>
  <si>
    <t>32B</t>
  </si>
  <si>
    <t>ARTICOLI IN CORDURA PUNTINATI RIFRANGENTI - COLORE BLU</t>
  </si>
  <si>
    <t>2V49FR</t>
  </si>
  <si>
    <t>1116/R</t>
  </si>
  <si>
    <t>1105/CR</t>
  </si>
  <si>
    <t>1114/2P50R</t>
  </si>
  <si>
    <t>A260/AS45</t>
  </si>
  <si>
    <t>A360/AS45</t>
  </si>
  <si>
    <t>A600/AS45</t>
  </si>
  <si>
    <t>A602/AS45</t>
  </si>
  <si>
    <r>
      <t xml:space="preserve">ART. 602 PORTATESSERINO + PORTAPLACCA IN PELLE DA COLLO CON CATENELLA - INCLUSA PLACCA </t>
    </r>
    <r>
      <rPr>
        <b/>
        <sz val="16"/>
        <rFont val="Arial"/>
        <family val="2"/>
      </rPr>
      <t>POLIZIA LOCALE PEGASO</t>
    </r>
  </si>
  <si>
    <r>
      <t xml:space="preserve">ART. 600 PORTAFOGLIO CON PORTATESSERINO E PORTAPLACCA ESPONIBILI, 1 SCOMPARTO PORTADOCUMENTO, 1 SCOMPARTO BANCONOTE E 3 SCOMPARTI CARTA DI CREDITO - NCLUSA PLACCA </t>
    </r>
    <r>
      <rPr>
        <b/>
        <sz val="16"/>
        <rFont val="Arial"/>
        <family val="2"/>
      </rPr>
      <t>POLIZIA LOCALE PEGASO</t>
    </r>
  </si>
  <si>
    <r>
      <t xml:space="preserve">ART. 260 PORTAFOGLIO CON PORTATESSERINO E PORTAPLACCA OCCULTABILI, CON DUE SCOMPARTI DOCUMENTI, BANCONOTE E 3 TESSERE, 100% IN IN PELLE CON ALLOGGIO PLACCA - INCLUSA </t>
    </r>
    <r>
      <rPr>
        <b/>
        <sz val="16"/>
        <rFont val="Arial"/>
        <family val="2"/>
      </rPr>
      <t>PLACCA POLIZIA LOCALE PEGASO</t>
    </r>
  </si>
  <si>
    <r>
      <t xml:space="preserve">ART. 260 PORTAFOGLIO CON PORTATESSERINO E PORTAPLACCA OCCULTABILI, CON DUE SCOMPARTI DOCUMENTI, BANCONOTE E 3 TESSERE, 100% IN IN PELLE CON ALLOGGIO PLACCA - INCLUSA </t>
    </r>
    <r>
      <rPr>
        <b/>
        <sz val="16"/>
        <rFont val="Arial"/>
        <family val="2"/>
      </rPr>
      <t>PLACCA POLIZIA LOCALE REPUBBLICA ITALIANA (COD. AS45)</t>
    </r>
  </si>
  <si>
    <r>
      <t xml:space="preserve">ART. 360 PORTATESSERINO e PORTAPLACCA ESPONIBILE, MODELLO BASE - CON </t>
    </r>
    <r>
      <rPr>
        <b/>
        <sz val="16"/>
        <rFont val="Arial"/>
        <family val="2"/>
      </rPr>
      <t>PLACCA POLIZIA LOCALE REPUBBLICA ITALIANA (COD. AS45)</t>
    </r>
  </si>
  <si>
    <r>
      <t xml:space="preserve">ART. 600 PORTAFOGLIO CON PORTATESSERINO E PORTAPLACCA ESPONIBILI, 1 SCOMPARTO PORTADOCUMENTO, 1 SCOMPARTO BANCONOTE E 3 SCOMPARTI CARTA DI CREDITO - INCLUSA </t>
    </r>
    <r>
      <rPr>
        <b/>
        <sz val="16"/>
        <rFont val="Arial"/>
        <family val="2"/>
      </rPr>
      <t>PLACCA POLIZIA LOCALE REPUBBLICA ITALIANA (COD. AS45)</t>
    </r>
  </si>
  <si>
    <r>
      <t xml:space="preserve">ART. 602 PORTATESSERINO + PORTAPLACCA IN PELLE DA COLLO CON CATENELLA - </t>
    </r>
    <r>
      <rPr>
        <b/>
        <sz val="16"/>
        <rFont val="Arial"/>
        <family val="2"/>
      </rPr>
      <t>INCLUSA PLACCA POLIZIA LOCALE REPUBBLICA ITALIANA (COD. AS45)</t>
    </r>
  </si>
  <si>
    <r>
      <t xml:space="preserve">PRG 580 - Bastone telescopico sintetico </t>
    </r>
    <r>
      <rPr>
        <sz val="16"/>
        <rFont val="Arial"/>
        <family val="2"/>
      </rPr>
      <t>a 3 segmenti in nylon-fibra di vetro bianco (nero su richiesta) peso gr.226 , lunghezza totale aperto mm 579, omologato al Banco Prova di Brescia</t>
    </r>
  </si>
  <si>
    <t>in maglia bianca pesante</t>
  </si>
  <si>
    <r>
      <rPr>
        <b/>
        <sz val="16"/>
        <rFont val="Arial"/>
        <family val="2"/>
      </rPr>
      <t xml:space="preserve">UOMO/DONNA SNEAKER SOLDINI art. 46870 </t>
    </r>
    <r>
      <rPr>
        <sz val="16"/>
        <rFont val="Arial"/>
        <family val="2"/>
      </rPr>
      <t>- MULTISTAGIONE - in pelle e cordura, membrana KLIMATEX impermeabile e super traspirante. Suola in EVA antistatica, antiscivolo, antiusura, antiolio, idrorepellente, traspirante, shock absorber, estremamente leggera e flessibile, permette un utilizzo prolungato nel tempo senza affaticare l’utilizzatore - EN ISO - 20347:2022 O6 FO SR</t>
    </r>
  </si>
  <si>
    <t>S/46876</t>
  </si>
  <si>
    <t>S/46870</t>
  </si>
  <si>
    <r>
      <rPr>
        <b/>
        <sz val="16"/>
        <rFont val="Arial"/>
        <family val="2"/>
      </rPr>
      <t>UOMO/DONNA SNEAKER SOLDINI art. 46876</t>
    </r>
    <r>
      <rPr>
        <sz val="16"/>
        <rFont val="Arial"/>
        <family val="2"/>
      </rPr>
      <t xml:space="preserve"> - modello allacciato, completamente in pelle, Suola in EVA antistatica, antiscivolo, antiusura, antiolio, idrorepellente, traspirante, shock absorber, estremamente leggera e flessibile, permette un utilizzo prolungato nel tempo senza affaticare l’utilizzatore - EN ISO - 20347:2022 O2 FO SR</t>
    </r>
  </si>
  <si>
    <t>S/504</t>
  </si>
  <si>
    <t>S/505</t>
  </si>
  <si>
    <r>
      <rPr>
        <b/>
        <sz val="16"/>
        <rFont val="Arial"/>
        <family val="2"/>
      </rPr>
      <t xml:space="preserve">ANFIBIO TATTICO OPERATIVO </t>
    </r>
    <r>
      <rPr>
        <sz val="16"/>
        <rFont val="Arial"/>
        <family val="2"/>
      </rPr>
      <t xml:space="preserve">BLACK EAGLE ATHLETIC 2.1 GTX - Microfibra/tessuto, impermeabile ed estremamente traspirante con </t>
    </r>
    <r>
      <rPr>
        <b/>
        <sz val="16"/>
        <color theme="1"/>
        <rFont val="Arial"/>
        <family val="2"/>
      </rPr>
      <t xml:space="preserve">GORE-TEX® </t>
    </r>
    <r>
      <rPr>
        <sz val="16"/>
        <rFont val="Arial"/>
        <family val="2"/>
      </rPr>
      <t xml:space="preserve">Extended, altezza gambale 15 cm, suola running, misure dal 35 al 48 Certificata EN-ISO 20347:2012 O2 HRO HI CI WR FO SRC - </t>
    </r>
    <r>
      <rPr>
        <b/>
        <sz val="16"/>
        <color rgb="FFFF0000"/>
        <rFont val="Arial"/>
        <family val="2"/>
      </rPr>
      <t>ALTERNATIVA FAL PWT900 CON SUOLA ANTIPERFORAZIONE O SOLDINI PROFESSIONAL ART. 504</t>
    </r>
  </si>
  <si>
    <t>S/503</t>
  </si>
  <si>
    <r>
      <t xml:space="preserve">CALOTTA IN PILE </t>
    </r>
    <r>
      <rPr>
        <sz val="16"/>
        <rFont val="Arial"/>
        <family val="2"/>
      </rPr>
      <t xml:space="preserve">(papalina) con scritta reflexite "Polizia Locale" su bordo rivoltato -  </t>
    </r>
    <r>
      <rPr>
        <b/>
        <sz val="16"/>
        <color rgb="FF00B050"/>
        <rFont val="Arial"/>
        <family val="2"/>
      </rPr>
      <t>CERTIFICATO GRS</t>
    </r>
  </si>
  <si>
    <r>
      <rPr>
        <b/>
        <sz val="16"/>
        <rFont val="Arial"/>
        <family val="2"/>
      </rPr>
      <t>ANFIBIO TATTICO MID ART. 504</t>
    </r>
    <r>
      <rPr>
        <sz val="16"/>
        <rFont val="Arial"/>
        <family val="2"/>
      </rPr>
      <t xml:space="preserve"> - Calzatura tattica media, foderata KLIMATEX, Antistatica, antiscivolo, idrorepellente, traspirante, shock absorber, suola antiperforazione e anticalore, Suola PU+GOMMA by MICHELIN. CERTIFICATO UNI EN ISO 20347:2022 O7S HI CI HRO FO SR - disponibile al 36-48</t>
    </r>
  </si>
  <si>
    <r>
      <rPr>
        <b/>
        <sz val="16"/>
        <rFont val="Arial"/>
        <family val="2"/>
      </rPr>
      <t>CALZATURA TATTICA LOW ART. 503</t>
    </r>
    <r>
      <rPr>
        <sz val="16"/>
        <rFont val="Arial"/>
        <family val="2"/>
      </rPr>
      <t xml:space="preserve"> - Calzatura tattica bassa, foderata KLIMATEX, Antistatica, antiscivolo, idrorepellente, traspirante, shock absorber, suola antiperforazione e anticalore, Suola PU+GOMMA by MICHELIN. CERTIFICATO UNI EN ISO 20347:2022 O3S HI CI HRO FO SR -  disponibile al 36-48</t>
    </r>
  </si>
  <si>
    <r>
      <rPr>
        <b/>
        <sz val="16"/>
        <rFont val="Arial"/>
        <family val="2"/>
      </rPr>
      <t>ANFIBIO TATTICO HIGH ART. 505</t>
    </r>
    <r>
      <rPr>
        <sz val="16"/>
        <rFont val="Arial"/>
        <family val="2"/>
      </rPr>
      <t xml:space="preserve"> - Calzatura tattica alta, foderata KLIMATEX, Antistatica, antiscivolo, idrorepellente, traspirante, shock absorber, suola antiperforazione e anticalore, Suola PU+GOMMA by MICHELIN. CERTIFICATOUNI EN ISO 20347:2022 O7S HI CI HRO FO SR - disp. Dal 36-48</t>
    </r>
  </si>
  <si>
    <t>GM/4591</t>
  </si>
  <si>
    <t>GM/CART</t>
  </si>
  <si>
    <r>
      <t xml:space="preserve">ZAINO PORTAPC - MULTITASCHE IMBOTTITO - </t>
    </r>
    <r>
      <rPr>
        <sz val="16"/>
        <rFont val="Arial"/>
        <family val="2"/>
      </rPr>
      <t>in Nylon ad alta resistenza, Personalizzato POLIZIA LOCALE, scomparto imbottito per laptop fino a 15" pollici - colore NERO</t>
    </r>
  </si>
  <si>
    <r>
      <t xml:space="preserve">BORSELLO PORTADOCUMENTI (con stemma rotondo R.L.) - </t>
    </r>
    <r>
      <rPr>
        <sz val="16"/>
        <rFont val="Arial"/>
        <family val="2"/>
      </rPr>
      <t>GRANDE MISURA 22X30X10 completo di tracolla staccabile</t>
    </r>
  </si>
  <si>
    <r>
      <t xml:space="preserve">2G66R - </t>
    </r>
    <r>
      <rPr>
        <b/>
        <sz val="16"/>
        <rFont val="Arial"/>
        <family val="2"/>
      </rPr>
      <t>BORSELLO MULTIUSO</t>
    </r>
    <r>
      <rPr>
        <sz val="16"/>
        <rFont val="Arial"/>
        <family val="2"/>
      </rPr>
      <t xml:space="preserve"> in cordura per cinturone, ideale per il trasporto oggetti (blocco notes, penne, chiavi, ecc..)</t>
    </r>
  </si>
  <si>
    <t>BLU RIFRANGENTE</t>
  </si>
  <si>
    <t>LAC1</t>
  </si>
  <si>
    <t>LAC2</t>
  </si>
  <si>
    <t>LAC3</t>
  </si>
  <si>
    <t>LAC4</t>
  </si>
  <si>
    <t>LAC5</t>
  </si>
  <si>
    <r>
      <rPr>
        <b/>
        <sz val="16"/>
        <rFont val="Arial"/>
        <family val="2"/>
      </rPr>
      <t>CINTURONE</t>
    </r>
    <r>
      <rPr>
        <sz val="16"/>
        <rFont val="Arial"/>
        <family val="2"/>
      </rPr>
      <t xml:space="preserve"> rinforzato altezza 5CM con fregio</t>
    </r>
  </si>
  <si>
    <r>
      <rPr>
        <b/>
        <sz val="16"/>
        <rFont val="Arial"/>
        <family val="2"/>
      </rPr>
      <t xml:space="preserve">FONDINA VEGA mod. TOP </t>
    </r>
    <r>
      <rPr>
        <sz val="16"/>
        <rFont val="Arial"/>
        <family val="2"/>
      </rPr>
      <t xml:space="preserve">(art.VKT) in polimero stampato, blocco arma automatico e tripla sicura,  massimo livello di sicurezza, sistema di ritenzione  4° liv, </t>
    </r>
    <r>
      <rPr>
        <b/>
        <u/>
        <sz val="16"/>
        <rFont val="Arial"/>
        <family val="2"/>
      </rPr>
      <t xml:space="preserve">completo di passante professionale rotativo ed apribile 
</t>
    </r>
    <r>
      <rPr>
        <sz val="16"/>
        <rFont val="Arial"/>
        <family val="2"/>
      </rPr>
      <t>(art 8K25)</t>
    </r>
  </si>
  <si>
    <r>
      <t xml:space="preserve">PORTADOCUMENTI RIGIDO </t>
    </r>
    <r>
      <rPr>
        <sz val="16"/>
        <rFont val="Arial"/>
        <family val="2"/>
      </rPr>
      <t>con blocco note - personalizzata POLIZIA LOCALE</t>
    </r>
  </si>
  <si>
    <r>
      <rPr>
        <b/>
        <sz val="16"/>
        <rFont val="Arial"/>
        <family val="2"/>
      </rPr>
      <t xml:space="preserve">TORCIA Fenix PD32 V2.0 </t>
    </r>
    <r>
      <rPr>
        <sz val="16"/>
        <rFont val="Arial"/>
        <family val="2"/>
      </rPr>
      <t xml:space="preserve">- Design compatto, dotata di 3 livelli di luminosità (più strobo). Potenza massima 1200 lumen e una distanza massima del fascio di 400metri. 
Incluso: Clip per il corpo, cordino, fondina, 0-ring di ricambio
Dimensioni: 129,4 x 25,4 x 23,6 mm. Peso 82g senza batterie
Alimentazione con </t>
    </r>
    <r>
      <rPr>
        <b/>
        <sz val="16"/>
        <rFont val="Arial"/>
        <family val="2"/>
      </rPr>
      <t>una</t>
    </r>
    <r>
      <rPr>
        <sz val="16"/>
        <rFont val="Arial"/>
        <family val="2"/>
      </rPr>
      <t xml:space="preserve"> batteria ricaricabile agli ioni di litio 3.6V comptaibile per PD32 V2.0 </t>
    </r>
    <r>
      <rPr>
        <b/>
        <sz val="16"/>
        <rFont val="Arial"/>
        <family val="2"/>
      </rPr>
      <t>già inclusa</t>
    </r>
  </si>
  <si>
    <t>1205/T + 1205/B</t>
  </si>
  <si>
    <r>
      <t xml:space="preserve">PANTALONE TECNICO versione CAVALLERIZZA DA MOTO INVERNALE </t>
    </r>
    <r>
      <rPr>
        <sz val="16"/>
        <rFont val="Arial"/>
        <family val="2"/>
      </rPr>
      <t>in tessuto elasticizzato 93% PA, 7% EL, gr.460 al mt.l., FINISSAGGIO IDRO, SFODERATO LAVABILE IN LAVATRICE -</t>
    </r>
    <r>
      <rPr>
        <b/>
        <i/>
        <sz val="16"/>
        <rFont val="Arial"/>
        <family val="2"/>
      </rPr>
      <t xml:space="preserve"> solo su richiesta</t>
    </r>
  </si>
  <si>
    <r>
      <t>PANTALONE UNICLIMA PLURISTAGIONALE versione CAVALLERIZZA PER MOTO</t>
    </r>
    <r>
      <rPr>
        <sz val="16"/>
        <rFont val="Arial"/>
        <family val="2"/>
      </rPr>
      <t xml:space="preserve"> in tessuto elasticizzato 89% poliammide, 11% elastane , gr.380 al mt.l. vestibilità confort, sfoderato lavabile in lavatrice</t>
    </r>
  </si>
  <si>
    <r>
      <t>PANTALONE UNICLIMA PLURISTAGIONALE i</t>
    </r>
    <r>
      <rPr>
        <sz val="16"/>
        <rFont val="Arial"/>
        <family val="2"/>
      </rPr>
      <t>n tessuto elasticizzato 89% poliammide, 11% elastane , gr.380 al mt.l. vestibilità confort, tascone laterali a mezza coscia con pateletta e bottone</t>
    </r>
    <r>
      <rPr>
        <b/>
        <sz val="16"/>
        <rFont val="Arial"/>
        <family val="2"/>
      </rPr>
      <t xml:space="preserve">, </t>
    </r>
    <r>
      <rPr>
        <sz val="16"/>
        <rFont val="Arial"/>
        <family val="2"/>
      </rPr>
      <t xml:space="preserve">sfoderato lavabile in lavatrice </t>
    </r>
  </si>
  <si>
    <r>
      <t>PANTALONE SEMIOPERATIVO ESTIVO i</t>
    </r>
    <r>
      <rPr>
        <sz val="16"/>
        <rFont val="Arial"/>
        <family val="2"/>
      </rPr>
      <t>n tessuto elasticizzato 89% poliammide, 11% elastane , gr.245 al mt.l. vestibilità confort, tascone laterali a mezza coscia con pateletta e bottone</t>
    </r>
    <r>
      <rPr>
        <b/>
        <sz val="16"/>
        <rFont val="Arial"/>
        <family val="2"/>
      </rPr>
      <t xml:space="preserve">, </t>
    </r>
    <r>
      <rPr>
        <sz val="16"/>
        <rFont val="Arial"/>
        <family val="2"/>
      </rPr>
      <t xml:space="preserve">sfoderato lavabile in lavatrice </t>
    </r>
  </si>
  <si>
    <r>
      <t xml:space="preserve">GIUBBINO ESTIVO CORTO  - </t>
    </r>
    <r>
      <rPr>
        <sz val="16"/>
        <rFont val="Arial"/>
        <family val="2"/>
      </rPr>
      <t>come il modello regionale impermeabile ma confezionato con tessuto</t>
    </r>
    <r>
      <rPr>
        <b/>
        <sz val="16"/>
        <rFont val="Arial"/>
        <family val="2"/>
      </rPr>
      <t xml:space="preserve"> </t>
    </r>
    <r>
      <rPr>
        <b/>
        <i/>
        <sz val="16"/>
        <rFont val="Arial"/>
        <family val="2"/>
      </rPr>
      <t>misto cotone</t>
    </r>
    <r>
      <rPr>
        <b/>
        <sz val="16"/>
        <rFont val="Arial"/>
        <family val="2"/>
      </rPr>
      <t xml:space="preserve"> foderato con tessuto traspirante</t>
    </r>
  </si>
  <si>
    <t>PUPLINV</t>
  </si>
  <si>
    <r>
      <t>PANTALONE TECNICO INVERNALE</t>
    </r>
    <r>
      <rPr>
        <sz val="16"/>
        <rFont val="Arial"/>
        <family val="2"/>
      </rPr>
      <t xml:space="preserve"> tessuto elasticizzato 93% PA, 7% EL, gr.460 al mt.l., FINISSAGGIO IDRO, SFODERATO LAVABILE IN LAVATRICE, vestibilità confort, tascone laterali a mezza coscia con pateletta e bottone -</t>
    </r>
    <r>
      <rPr>
        <b/>
        <i/>
        <sz val="16"/>
        <rFont val="Arial"/>
        <family val="2"/>
      </rPr>
      <t xml:space="preserve"> solo su richiesta</t>
    </r>
  </si>
  <si>
    <r>
      <t xml:space="preserve">GIUBBINO INVERNALE CORTO - </t>
    </r>
    <r>
      <rPr>
        <sz val="16"/>
        <rFont val="Arial"/>
        <family val="2"/>
      </rPr>
      <t xml:space="preserve">come il modello regionale impermeabile ma confezionato in </t>
    </r>
    <r>
      <rPr>
        <b/>
        <i/>
        <sz val="16"/>
        <rFont val="Arial"/>
        <family val="2"/>
      </rPr>
      <t>morbido softshell con lamina antivento/antiacqua, completamente foderato</t>
    </r>
    <r>
      <rPr>
        <b/>
        <sz val="16"/>
        <rFont val="Arial"/>
        <family val="2"/>
      </rPr>
      <t>.</t>
    </r>
  </si>
  <si>
    <t>PO/DIR1</t>
  </si>
  <si>
    <r>
      <t xml:space="preserve">ART. 2G66R - </t>
    </r>
    <r>
      <rPr>
        <sz val="16"/>
        <rFont val="Arial"/>
        <family val="2"/>
      </rPr>
      <t>BORSELLO MULTIUSO</t>
    </r>
  </si>
  <si>
    <r>
      <t>ART. 2P50R -</t>
    </r>
    <r>
      <rPr>
        <sz val="16"/>
        <rFont val="Arial"/>
        <family val="2"/>
      </rPr>
      <t xml:space="preserve"> PORTACARICATORE</t>
    </r>
  </si>
  <si>
    <r>
      <t xml:space="preserve">ART. 2P75R - </t>
    </r>
    <r>
      <rPr>
        <sz val="16"/>
        <rFont val="Arial"/>
        <family val="2"/>
      </rPr>
      <t>PORTAMANETTE CHIUSO</t>
    </r>
  </si>
  <si>
    <r>
      <t xml:space="preserve">ART. 2R00R  - </t>
    </r>
    <r>
      <rPr>
        <sz val="16"/>
        <rFont val="Arial"/>
        <family val="2"/>
      </rPr>
      <t>PORTARADIO</t>
    </r>
  </si>
  <si>
    <r>
      <rPr>
        <b/>
        <sz val="16"/>
        <rFont val="Arial"/>
        <family val="2"/>
      </rPr>
      <t>ART. 2V49FR</t>
    </r>
    <r>
      <rPr>
        <sz val="16"/>
        <rFont val="Arial"/>
        <family val="2"/>
      </rPr>
      <t xml:space="preserve"> - CINTURONE rinforzato altezza 5CM con fregio</t>
    </r>
  </si>
  <si>
    <t>32BR</t>
  </si>
  <si>
    <t>909/SOF</t>
  </si>
  <si>
    <t>BORSELLO MULTIUSO RIFRANGENTE</t>
  </si>
  <si>
    <t>PORTACARICATORE RIFRANGENTE</t>
  </si>
  <si>
    <t>PORTAMANETTE CHIUSO RIFRANGENTE</t>
  </si>
  <si>
    <t>PORTASMARTPHONE RIFRANGENTE</t>
  </si>
  <si>
    <r>
      <t xml:space="preserve">GILET TATTICO IN CORDURA TRAFORATA ALTAMENTE TRASPIRANTE </t>
    </r>
    <r>
      <rPr>
        <sz val="16"/>
        <rFont val="Arial"/>
        <family val="2"/>
      </rPr>
      <t>alta visibilità</t>
    </r>
    <r>
      <rPr>
        <b/>
        <sz val="16"/>
        <rFont val="Arial"/>
        <family val="2"/>
      </rPr>
      <t xml:space="preserve"> </t>
    </r>
    <r>
      <rPr>
        <sz val="16"/>
        <rFont val="Arial"/>
        <family val="2"/>
      </rPr>
      <t>giallo fluo, sul davanti 7 tasche esterne con velcro/automatici, e due tasche verticali chiuse da zip di cm. 32; dietro, sotto alla scritta rifr POLIZIA LOCALE 24x10,  ampia tasca 22x20 con pateletta; strisce rifrangente a scacchi grigio/blu sia davanti che dietro, scritta Polizia locale in anteriore  cm 12x5; comoda maniglia alle spalle per appendere, tutto il capo è regolabile sia in larghezza che in altezza, disponibile in 3 taglie (XS/S - M/L - XL/2XL)</t>
    </r>
  </si>
  <si>
    <t>R760/6</t>
  </si>
  <si>
    <r>
      <t xml:space="preserve">CAPPOTTO </t>
    </r>
    <r>
      <rPr>
        <sz val="16"/>
        <rFont val="Arial"/>
        <family val="2"/>
      </rPr>
      <t>in misto lana pura lana peso gr. 407 al mq, confezionato come da Reg. reg. al punto 1.19</t>
    </r>
  </si>
  <si>
    <t>tecnici in morbido softshell nero, traspiranti, antivento, leggeri e ad asciugatura rapida, compatibili con dispositivi touchscreen.</t>
  </si>
  <si>
    <t>CODICE ARTICOLO</t>
  </si>
  <si>
    <t>ARTICOLI IN CORDURA PUNTINATI RIFRANGENTI - COLORE BIANCO O NERO</t>
  </si>
  <si>
    <t>R980/6</t>
  </si>
  <si>
    <r>
      <t xml:space="preserve">1V33 PORTAPILA </t>
    </r>
    <r>
      <rPr>
        <sz val="16"/>
        <rFont val="Arial"/>
        <family val="2"/>
      </rPr>
      <t xml:space="preserve"> in cuoio </t>
    </r>
  </si>
  <si>
    <t>PER AGENTE (LISCIA)</t>
  </si>
  <si>
    <t>S/46857</t>
  </si>
  <si>
    <t>S/46642</t>
  </si>
  <si>
    <t>S/46837</t>
  </si>
  <si>
    <t>1007/N</t>
  </si>
  <si>
    <t>PUPLMINV</t>
  </si>
  <si>
    <t>1112/REG</t>
  </si>
  <si>
    <r>
      <t xml:space="preserve">BERRETTO OPERATIVO IMPERMEABILE INVERNALE - PRODUZIONE ARTIGIANLE DIADEMA - </t>
    </r>
    <r>
      <rPr>
        <sz val="16"/>
        <rFont val="Arial"/>
        <family val="2"/>
      </rPr>
      <t xml:space="preserve">tipo baseball, </t>
    </r>
    <r>
      <rPr>
        <b/>
        <sz val="16"/>
        <color rgb="FF00B050"/>
        <rFont val="Arial"/>
        <family val="2"/>
      </rPr>
      <t>tessuto esterno trilaminato in poliestere riciclato</t>
    </r>
    <r>
      <rPr>
        <sz val="16"/>
        <rFont val="Arial"/>
        <family val="2"/>
      </rPr>
      <t>,</t>
    </r>
    <r>
      <rPr>
        <b/>
        <sz val="16"/>
        <color rgb="FF00B050"/>
        <rFont val="Arial"/>
        <family val="2"/>
      </rPr>
      <t xml:space="preserve"> interamente foderato micropile certificato GRS</t>
    </r>
    <r>
      <rPr>
        <sz val="16"/>
        <rFont val="Arial"/>
        <family val="2"/>
      </rPr>
      <t xml:space="preserve"> fibbietta regolabile sul retro, scritta POLIZIA LOCALE termoadesiiva davanti, con applicata ai lati doppia striscia rifrangente bianca.</t>
    </r>
  </si>
  <si>
    <r>
      <t xml:space="preserve">SCRITTA PERSONALIZZATA NOME DEL COMUNE </t>
    </r>
    <r>
      <rPr>
        <sz val="16"/>
        <rFont val="Arial"/>
        <family val="2"/>
      </rPr>
      <t xml:space="preserve"> plotterata autoadesiva </t>
    </r>
    <r>
      <rPr>
        <b/>
        <sz val="16"/>
        <rFont val="Arial"/>
        <family val="2"/>
      </rPr>
      <t>(MINIMO 4 PALETTE - IL PREZZO E' PER 4 PALETTE)</t>
    </r>
  </si>
  <si>
    <r>
      <t xml:space="preserve">Stivale unisex Mid - mod. Touring Marca STYLMARTIN - </t>
    </r>
    <r>
      <rPr>
        <sz val="16"/>
        <rFont val="Arial"/>
        <family val="2"/>
      </rPr>
      <t>Tomaia in pelle  - suola in gooma resistente all'abrasione. Impermeabile e traspirante , con zip e doppia chiusura regolabile su entrambi i lati  - CERTIFICATO EN 13634:2017</t>
    </r>
  </si>
  <si>
    <r>
      <t>integrale modulare</t>
    </r>
    <r>
      <rPr>
        <sz val="16"/>
        <rFont val="Arial"/>
        <family val="2"/>
      </rPr>
      <t>, Mod. CABERG DUKE   con mentoniera e visiera ribaltabile</t>
    </r>
  </si>
  <si>
    <t>PUPLM/CP</t>
  </si>
  <si>
    <t>1207/N+1207/BT</t>
  </si>
  <si>
    <r>
      <t xml:space="preserve">CUSTODIA </t>
    </r>
    <r>
      <rPr>
        <sz val="16"/>
        <rFont val="Arial"/>
        <family val="2"/>
      </rPr>
      <t>per bastone telescopico OE99 in cordura  art. 2P67  (SELEZIONARE COLORE)</t>
    </r>
  </si>
  <si>
    <t>ER80BK</t>
  </si>
  <si>
    <r>
      <rPr>
        <b/>
        <sz val="16"/>
        <rFont val="Arial"/>
        <family val="2"/>
      </rPr>
      <t>UOMO/DONNA</t>
    </r>
    <r>
      <rPr>
        <sz val="16"/>
        <rFont val="Arial"/>
        <family val="2"/>
      </rPr>
      <t xml:space="preserve"> SNEAKER FAL SEGURIDAD art ER80BK - colore nero. Mod. Ergonomico e superleggera </t>
    </r>
    <r>
      <rPr>
        <b/>
        <sz val="16"/>
        <rFont val="Arial"/>
        <family val="2"/>
      </rPr>
      <t xml:space="preserve">(tipo Skechers) </t>
    </r>
    <r>
      <rPr>
        <sz val="16"/>
        <rFont val="Arial"/>
        <family val="2"/>
      </rPr>
      <t>tomaia in mesh idrorepellente, fodera in poliestere estremamente resistente e traspirante, sottopiede amovibile e suola in gomma EVA con battistrada in gomma resistente allo scivolamento.  Indicata per operatori in servizio ciclomontato o in zone lacustri/marittime, misure dal 35 al 47. EN ISO 20347:2022 OB+SR+E+WPA+CI</t>
    </r>
  </si>
  <si>
    <r>
      <rPr>
        <b/>
        <sz val="16"/>
        <rFont val="Arial"/>
        <family val="2"/>
      </rPr>
      <t>UOMO/DONNA</t>
    </r>
    <r>
      <rPr>
        <sz val="16"/>
        <rFont val="Arial"/>
        <family val="2"/>
      </rPr>
      <t xml:space="preserve"> MARCA HAIX - BLACK EAGLE ATHLETIC 2.1 LOW - adatta ad ogni tipo di terreno, suola "running" e antiscivolo in gomma. - certificata, misure dal 35 al 48 -EN-ISO 20347:2012 O2 HRO HI CI FO SRC </t>
    </r>
    <r>
      <rPr>
        <b/>
        <sz val="16"/>
        <color rgb="FFFF0000"/>
        <rFont val="Arial"/>
        <family val="2"/>
      </rPr>
      <t>(ALTERNATIVA ART. PWT50 - FAL SEGURIDAD)</t>
    </r>
  </si>
  <si>
    <r>
      <rPr>
        <b/>
        <sz val="16"/>
        <rFont val="Arial"/>
        <family val="2"/>
      </rPr>
      <t>SCARPA BASSA MARCA HAIX -</t>
    </r>
    <r>
      <rPr>
        <sz val="16"/>
        <rFont val="Arial"/>
        <family val="2"/>
      </rPr>
      <t xml:space="preserve"> BLACK EAGLE ATHLETIC 2.1 LOW - adatta ad ogni tipo di terreno, suola "running" e antiscivolo in gomma. - certificata, misure dal 35 al 48 - EN-ISO 20347:2012 O2 HRO HI CI FO SRC - </t>
    </r>
    <r>
      <rPr>
        <b/>
        <sz val="16"/>
        <color rgb="FFFF0000"/>
        <rFont val="Arial"/>
        <family val="2"/>
      </rPr>
      <t>ALTERNATIVA FAL PWT50</t>
    </r>
  </si>
  <si>
    <r>
      <t xml:space="preserve">IMPERMEABILE GIALLO - </t>
    </r>
    <r>
      <rPr>
        <sz val="16"/>
        <rFont val="Arial"/>
        <family val="2"/>
      </rPr>
      <t xml:space="preserve">Personalizzato con scritta POLIZIA LOCALE RIFRANGENTE FRONTE RETRO certificato EN ISO 20471 CLASSE 3 EN 343 </t>
    </r>
    <r>
      <rPr>
        <b/>
        <sz val="16"/>
        <rFont val="Arial"/>
        <family val="2"/>
      </rPr>
      <t>(disp.dalla TG.M -XXL)</t>
    </r>
  </si>
  <si>
    <r>
      <rPr>
        <b/>
        <sz val="16"/>
        <rFont val="Arial"/>
        <family val="2"/>
      </rPr>
      <t xml:space="preserve">foderina rifrangente e impermeabile </t>
    </r>
    <r>
      <rPr>
        <sz val="16"/>
        <rFont val="Arial"/>
        <family val="2"/>
      </rPr>
      <t xml:space="preserve">(tessuto omologato EN 471) bianca con finestra trasparente </t>
    </r>
  </si>
  <si>
    <r>
      <t xml:space="preserve">SCARPONCINO TATTICO </t>
    </r>
    <r>
      <rPr>
        <b/>
        <sz val="16"/>
        <rFont val="Arial"/>
        <family val="2"/>
      </rPr>
      <t xml:space="preserve">ESTIVO </t>
    </r>
    <r>
      <rPr>
        <sz val="16"/>
        <rFont val="Arial"/>
        <family val="2"/>
      </rPr>
      <t>SAHARA EVO tomaia camoscio idrorepellente e cotone sfoderato,sottopiede a struttura differenziata, protezione malleolo e puntale in gomma, Suola VIBRAM antiscivolo e antistatica, taglie dalla 37 alla 47</t>
    </r>
  </si>
  <si>
    <t>SPECIFICARE IL MERITO RICHIESTO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</si>
</sst>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quot;€&quot;\ #,##0.00"/>
    <numFmt numFmtId="165" formatCode="#,##0.00\ &quot;€&quot;"/>
  </numFmts>
  <fonts count="48">
    <font>
      <sz val="10"/>
      <name val="Arial"/>
    </font>
    <font>
      <b/>
      <sz val="16"/>
      <name val="Arial"/>
      <family val="2"/>
    </font>
    <font>
      <b/>
      <sz val="14"/>
      <name val="Arial"/>
      <family val="2"/>
    </font>
    <font>
      <b/>
      <sz val="12"/>
      <name val="Arial"/>
      <family val="2"/>
    </font>
    <font>
      <sz val="12"/>
      <name val="Arial"/>
      <family val="2"/>
    </font>
    <font>
      <b/>
      <sz val="10"/>
      <name val="Arial"/>
      <family val="2"/>
    </font>
    <font>
      <sz val="8"/>
      <name val="Arial"/>
      <family val="2"/>
    </font>
    <font>
      <sz val="9"/>
      <name val="Arial"/>
      <family val="2"/>
    </font>
    <font>
      <sz val="16"/>
      <name val="Arial"/>
      <family val="2"/>
    </font>
    <font>
      <sz val="16"/>
      <color indexed="12"/>
      <name val="Arial"/>
      <family val="2"/>
    </font>
    <font>
      <b/>
      <u/>
      <sz val="16"/>
      <name val="Arial"/>
      <family val="2"/>
    </font>
    <font>
      <u/>
      <sz val="16"/>
      <name val="Arial"/>
      <family val="2"/>
    </font>
    <font>
      <sz val="10"/>
      <name val="Arial Baltic"/>
      <family val="2"/>
      <charset val="186"/>
    </font>
    <font>
      <b/>
      <sz val="8"/>
      <name val="Comic Sans MS"/>
      <family val="4"/>
    </font>
    <font>
      <b/>
      <sz val="18"/>
      <color indexed="12"/>
      <name val="Arial"/>
      <family val="2"/>
    </font>
    <font>
      <b/>
      <sz val="20"/>
      <color indexed="12"/>
      <name val="Arial"/>
      <family val="2"/>
    </font>
    <font>
      <b/>
      <sz val="16"/>
      <color indexed="12"/>
      <name val="Arial"/>
      <family val="2"/>
    </font>
    <font>
      <sz val="18"/>
      <color indexed="12"/>
      <name val="Arial"/>
      <family val="2"/>
    </font>
    <font>
      <sz val="10"/>
      <name val="Arial"/>
      <family val="2"/>
    </font>
    <font>
      <sz val="16"/>
      <color theme="3" tint="-0.249977111117893"/>
      <name val="Arial"/>
      <family val="2"/>
    </font>
    <font>
      <sz val="16"/>
      <color theme="3" tint="-0.499984740745262"/>
      <name val="Arial"/>
      <family val="2"/>
    </font>
    <font>
      <b/>
      <sz val="16"/>
      <color rgb="FFFF0000"/>
      <name val="Arial"/>
      <family val="2"/>
    </font>
    <font>
      <b/>
      <sz val="16"/>
      <color rgb="FF00B050"/>
      <name val="Arial"/>
      <family val="2"/>
    </font>
    <font>
      <b/>
      <i/>
      <sz val="16"/>
      <color rgb="FF00B050"/>
      <name val="Arial"/>
      <family val="2"/>
    </font>
    <font>
      <sz val="10"/>
      <color theme="0" tint="-0.499984740745262"/>
      <name val="Arial"/>
      <family val="2"/>
    </font>
    <font>
      <u/>
      <sz val="10"/>
      <color theme="10"/>
      <name val="Arial"/>
      <family val="2"/>
    </font>
    <font>
      <sz val="16"/>
      <color theme="1"/>
      <name val="Arial"/>
      <family val="2"/>
    </font>
    <font>
      <b/>
      <sz val="16"/>
      <color theme="0"/>
      <name val="Arial"/>
      <family val="2"/>
    </font>
    <font>
      <b/>
      <sz val="16"/>
      <color rgb="FF0000FF"/>
      <name val="Arial"/>
      <family val="2"/>
    </font>
    <font>
      <b/>
      <i/>
      <sz val="16"/>
      <color rgb="FFFF0000"/>
      <name val="Arial"/>
      <family val="2"/>
    </font>
    <font>
      <sz val="10"/>
      <color theme="1"/>
      <name val="Arial"/>
      <family val="2"/>
    </font>
    <font>
      <b/>
      <u/>
      <sz val="10"/>
      <color rgb="FFFF0000"/>
      <name val="Arial"/>
      <family val="2"/>
    </font>
    <font>
      <sz val="12"/>
      <color theme="1"/>
      <name val="Arial"/>
      <family val="2"/>
    </font>
    <font>
      <b/>
      <sz val="16"/>
      <color theme="1"/>
      <name val="Arial"/>
      <family val="2"/>
    </font>
    <font>
      <b/>
      <u/>
      <sz val="16"/>
      <color theme="1"/>
      <name val="Arial"/>
      <family val="2"/>
    </font>
    <font>
      <b/>
      <sz val="8"/>
      <color theme="1"/>
      <name val="Arial"/>
      <family val="2"/>
    </font>
    <font>
      <sz val="10"/>
      <color theme="0"/>
      <name val="Arial"/>
      <family val="2"/>
    </font>
    <font>
      <b/>
      <sz val="14"/>
      <color theme="1"/>
      <name val="Arial"/>
      <family val="2"/>
    </font>
    <font>
      <sz val="14"/>
      <color theme="1"/>
      <name val="Arial"/>
      <family val="2"/>
    </font>
    <font>
      <b/>
      <sz val="14"/>
      <color rgb="FFFF0000"/>
      <name val="Arial"/>
      <family val="2"/>
    </font>
    <font>
      <i/>
      <sz val="14"/>
      <name val="Arial"/>
      <family val="2"/>
    </font>
    <font>
      <b/>
      <sz val="12"/>
      <color indexed="12"/>
      <name val="Arial"/>
      <family val="2"/>
    </font>
    <font>
      <sz val="9"/>
      <color rgb="FF333333"/>
      <name val="Oxygenregular"/>
    </font>
    <font>
      <sz val="10"/>
      <color rgb="FFFF0000"/>
      <name val="Arial"/>
      <family val="2"/>
    </font>
    <font>
      <b/>
      <i/>
      <sz val="16"/>
      <name val="Arial"/>
      <family val="2"/>
    </font>
    <font>
      <sz val="16"/>
      <color rgb="FFFF0000"/>
      <name val="Arial"/>
      <family val="2"/>
    </font>
    <font>
      <sz val="11"/>
      <name val="Arial"/>
      <family val="2"/>
    </font>
    <font>
      <sz val="10"/>
      <color theme="0" tint="-0.34998626667073579"/>
      <name val="Arial"/>
      <family val="2"/>
    </font>
  </fonts>
  <fills count="6">
    <fill>
      <patternFill patternType="none"/>
    </fill>
    <fill>
      <patternFill patternType="gray125"/>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25" fillId="0" borderId="0" applyNumberFormat="0" applyFill="0" applyBorder="0" applyAlignment="0" applyProtection="0"/>
  </cellStyleXfs>
  <cellXfs count="131">
    <xf numFmtId="0" fontId="0" fillId="0" borderId="0" xfId="0"/>
    <xf numFmtId="0" fontId="6" fillId="0" borderId="1" xfId="0" applyFont="1" applyBorder="1" applyAlignment="1">
      <alignment horizontal="center" vertical="center" wrapText="1"/>
    </xf>
    <xf numFmtId="0" fontId="0" fillId="0" borderId="0" xfId="0" applyAlignment="1">
      <alignment horizontal="left" vertical="center" wrapText="1"/>
    </xf>
    <xf numFmtId="0" fontId="1"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0" applyFont="1" applyBorder="1" applyAlignment="1">
      <alignment horizontal="right" vertical="center" wrapText="1"/>
    </xf>
    <xf numFmtId="0" fontId="8"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1" xfId="0" applyFont="1" applyBorder="1" applyAlignment="1">
      <alignment horizontal="left" vertical="top" wrapText="1"/>
    </xf>
    <xf numFmtId="0" fontId="7" fillId="0" borderId="1" xfId="0" applyFont="1" applyBorder="1" applyAlignment="1">
      <alignment horizontal="center" vertical="center"/>
    </xf>
    <xf numFmtId="0" fontId="12" fillId="0" borderId="0" xfId="0" applyFont="1"/>
    <xf numFmtId="0" fontId="14"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49" fontId="1" fillId="0" borderId="1" xfId="0" applyNumberFormat="1" applyFont="1" applyBorder="1" applyAlignment="1">
      <alignment horizontal="left" vertical="center" wrapText="1" readingOrder="1"/>
    </xf>
    <xf numFmtId="0" fontId="14" fillId="2" borderId="1" xfId="0" applyFont="1" applyFill="1" applyBorder="1" applyAlignment="1">
      <alignment horizontal="center" vertical="center" wrapText="1" readingOrder="1"/>
    </xf>
    <xf numFmtId="0" fontId="1" fillId="0" borderId="1" xfId="0" applyFont="1" applyBorder="1" applyAlignment="1">
      <alignment horizontal="left" vertical="center" wrapText="1" readingOrder="1"/>
    </xf>
    <xf numFmtId="49" fontId="3" fillId="0" borderId="6" xfId="0" applyNumberFormat="1" applyFont="1" applyBorder="1" applyAlignment="1">
      <alignment horizontal="center" vertical="center"/>
    </xf>
    <xf numFmtId="49" fontId="3" fillId="0" borderId="8" xfId="0" applyNumberFormat="1" applyFont="1" applyBorder="1" applyAlignment="1">
      <alignment horizontal="center" vertical="center"/>
    </xf>
    <xf numFmtId="0" fontId="0" fillId="0" borderId="6" xfId="0" applyBorder="1"/>
    <xf numFmtId="0" fontId="0" fillId="0" borderId="3" xfId="0" applyBorder="1"/>
    <xf numFmtId="0" fontId="4" fillId="0" borderId="1" xfId="0" applyFont="1" applyBorder="1" applyAlignment="1">
      <alignment horizontal="left" vertical="center"/>
    </xf>
    <xf numFmtId="49" fontId="14" fillId="2" borderId="1" xfId="0" applyNumberFormat="1" applyFont="1" applyFill="1" applyBorder="1" applyAlignment="1">
      <alignment horizontal="center" vertical="center" wrapText="1"/>
    </xf>
    <xf numFmtId="0" fontId="1" fillId="0" borderId="4" xfId="0" applyFont="1" applyBorder="1" applyAlignment="1">
      <alignment horizontal="left" vertical="center" wrapText="1"/>
    </xf>
    <xf numFmtId="0" fontId="10" fillId="0" borderId="1" xfId="0" applyFont="1" applyBorder="1" applyAlignment="1">
      <alignment horizontal="left" vertical="center" wrapText="1"/>
    </xf>
    <xf numFmtId="0" fontId="0" fillId="0" borderId="0" xfId="0" applyAlignment="1">
      <alignment horizontal="left" vertical="center"/>
    </xf>
    <xf numFmtId="49" fontId="3" fillId="0" borderId="6" xfId="0" applyNumberFormat="1" applyFont="1" applyBorder="1" applyAlignment="1">
      <alignment horizontal="center" vertical="center" wrapText="1"/>
    </xf>
    <xf numFmtId="0" fontId="4" fillId="4" borderId="1" xfId="0" applyFont="1" applyFill="1" applyBorder="1" applyAlignment="1">
      <alignment horizontal="left" vertical="center"/>
    </xf>
    <xf numFmtId="49" fontId="3" fillId="4" borderId="6" xfId="0" applyNumberFormat="1" applyFont="1" applyFill="1" applyBorder="1" applyAlignment="1">
      <alignment horizontal="center" vertical="center"/>
    </xf>
    <xf numFmtId="0" fontId="1" fillId="4" borderId="1" xfId="0" applyFont="1" applyFill="1" applyBorder="1" applyAlignment="1">
      <alignment horizontal="left" vertical="center" wrapText="1"/>
    </xf>
    <xf numFmtId="0" fontId="8" fillId="4" borderId="1" xfId="0" applyFont="1" applyFill="1" applyBorder="1" applyAlignment="1">
      <alignment horizontal="right" vertical="center" wrapText="1"/>
    </xf>
    <xf numFmtId="49" fontId="1" fillId="4" borderId="1" xfId="0" applyNumberFormat="1" applyFont="1" applyFill="1" applyBorder="1" applyAlignment="1">
      <alignment horizontal="left" vertical="center" wrapText="1" readingOrder="1"/>
    </xf>
    <xf numFmtId="0" fontId="8" fillId="4" borderId="1" xfId="0" applyFont="1" applyFill="1" applyBorder="1" applyAlignment="1">
      <alignment horizontal="left" vertical="center" wrapText="1"/>
    </xf>
    <xf numFmtId="49" fontId="3" fillId="0" borderId="9" xfId="0" applyNumberFormat="1" applyFont="1" applyBorder="1" applyAlignment="1">
      <alignment horizontal="center" vertical="center"/>
    </xf>
    <xf numFmtId="0" fontId="3" fillId="0" borderId="0" xfId="0" applyFont="1" applyAlignment="1">
      <alignment wrapText="1"/>
    </xf>
    <xf numFmtId="49" fontId="3" fillId="3" borderId="6" xfId="0" applyNumberFormat="1" applyFont="1" applyFill="1" applyBorder="1" applyAlignment="1">
      <alignment horizontal="center" vertical="center"/>
    </xf>
    <xf numFmtId="49" fontId="3" fillId="4" borderId="1" xfId="0" applyNumberFormat="1" applyFont="1" applyFill="1" applyBorder="1" applyAlignment="1">
      <alignment horizontal="center" vertical="center"/>
    </xf>
    <xf numFmtId="49" fontId="3" fillId="0" borderId="1" xfId="0" applyNumberFormat="1" applyFont="1" applyBorder="1" applyAlignment="1">
      <alignment horizontal="center" vertical="center"/>
    </xf>
    <xf numFmtId="0" fontId="0" fillId="4" borderId="0" xfId="0" applyFill="1"/>
    <xf numFmtId="49" fontId="3" fillId="4" borderId="8" xfId="0" applyNumberFormat="1" applyFont="1" applyFill="1" applyBorder="1" applyAlignment="1">
      <alignment horizontal="center" vertical="center"/>
    </xf>
    <xf numFmtId="0" fontId="1" fillId="4" borderId="5" xfId="0" applyFont="1" applyFill="1" applyBorder="1" applyAlignment="1">
      <alignment horizontal="left" vertical="center" wrapText="1"/>
    </xf>
    <xf numFmtId="164" fontId="8" fillId="0" borderId="1" xfId="0" applyNumberFormat="1" applyFont="1" applyBorder="1" applyAlignment="1">
      <alignment horizontal="center" vertical="center"/>
    </xf>
    <xf numFmtId="164" fontId="8" fillId="4" borderId="1" xfId="0" applyNumberFormat="1" applyFont="1" applyFill="1" applyBorder="1" applyAlignment="1">
      <alignment horizontal="center" vertical="center"/>
    </xf>
    <xf numFmtId="0" fontId="0" fillId="0" borderId="0" xfId="0" applyAlignment="1">
      <alignment horizontal="center" vertical="center"/>
    </xf>
    <xf numFmtId="0" fontId="8" fillId="0" borderId="1" xfId="0" applyFont="1" applyBorder="1" applyAlignment="1">
      <alignment horizontal="center" vertical="center"/>
    </xf>
    <xf numFmtId="0" fontId="8" fillId="4" borderId="1" xfId="0" applyFont="1" applyFill="1" applyBorder="1" applyAlignment="1">
      <alignment horizontal="center" vertical="center"/>
    </xf>
    <xf numFmtId="0" fontId="8" fillId="4" borderId="1" xfId="0" applyFont="1" applyFill="1" applyBorder="1"/>
    <xf numFmtId="0" fontId="2" fillId="4" borderId="1" xfId="0" applyFont="1" applyFill="1" applyBorder="1" applyAlignment="1">
      <alignment horizontal="center" vertical="center" wrapText="1"/>
    </xf>
    <xf numFmtId="0" fontId="1" fillId="0" borderId="1" xfId="0" applyFont="1" applyBorder="1" applyAlignment="1">
      <alignment horizontal="center" vertical="center" wrapText="1" readingOrder="1"/>
    </xf>
    <xf numFmtId="49" fontId="3" fillId="3" borderId="1" xfId="0" applyNumberFormat="1" applyFont="1" applyFill="1" applyBorder="1" applyAlignment="1">
      <alignment horizontal="center" vertical="center"/>
    </xf>
    <xf numFmtId="0" fontId="1" fillId="4"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49" fontId="3" fillId="4" borderId="6" xfId="0" applyNumberFormat="1" applyFont="1" applyFill="1" applyBorder="1" applyAlignment="1">
      <alignment horizontal="center" vertical="center" wrapText="1"/>
    </xf>
    <xf numFmtId="49" fontId="3" fillId="4" borderId="7" xfId="0" applyNumberFormat="1" applyFont="1" applyFill="1" applyBorder="1" applyAlignment="1">
      <alignment horizontal="center" vertical="center"/>
    </xf>
    <xf numFmtId="49" fontId="3" fillId="3" borderId="9" xfId="0" applyNumberFormat="1" applyFont="1" applyFill="1" applyBorder="1" applyAlignment="1">
      <alignment horizontal="center" vertical="center"/>
    </xf>
    <xf numFmtId="0" fontId="8" fillId="0" borderId="5" xfId="0" applyFont="1" applyBorder="1" applyAlignment="1">
      <alignment horizontal="center" vertical="center"/>
    </xf>
    <xf numFmtId="164" fontId="8" fillId="0" borderId="5" xfId="0" applyNumberFormat="1" applyFont="1" applyBorder="1" applyAlignment="1">
      <alignment horizontal="center" vertical="center"/>
    </xf>
    <xf numFmtId="0" fontId="24" fillId="0" borderId="0" xfId="0" applyFont="1" applyAlignment="1">
      <alignment horizontal="left" vertical="center"/>
    </xf>
    <xf numFmtId="49" fontId="3" fillId="3" borderId="9" xfId="0" applyNumberFormat="1" applyFont="1" applyFill="1" applyBorder="1" applyAlignment="1">
      <alignment horizontal="center" vertical="center" wrapText="1"/>
    </xf>
    <xf numFmtId="0" fontId="15" fillId="0" borderId="1" xfId="0" applyFont="1" applyBorder="1" applyAlignment="1">
      <alignment horizontal="center" vertical="center" wrapText="1"/>
    </xf>
    <xf numFmtId="164" fontId="8" fillId="0" borderId="0" xfId="0" applyNumberFormat="1" applyFont="1" applyAlignment="1">
      <alignment horizontal="center" vertical="center"/>
    </xf>
    <xf numFmtId="164" fontId="27" fillId="5" borderId="1" xfId="0" applyNumberFormat="1" applyFont="1" applyFill="1" applyBorder="1" applyAlignment="1">
      <alignment horizontal="center" vertical="center" wrapText="1"/>
    </xf>
    <xf numFmtId="49" fontId="13" fillId="0" borderId="6" xfId="0" applyNumberFormat="1" applyFont="1" applyBorder="1" applyAlignment="1">
      <alignment horizontal="center" vertical="center" wrapText="1"/>
    </xf>
    <xf numFmtId="0" fontId="25" fillId="0" borderId="1" xfId="1" applyBorder="1" applyAlignment="1">
      <alignment horizontal="center" vertical="center" wrapText="1"/>
    </xf>
    <xf numFmtId="0" fontId="0" fillId="0" borderId="1" xfId="0" applyBorder="1" applyAlignment="1">
      <alignment horizontal="center"/>
    </xf>
    <xf numFmtId="164" fontId="8"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28" fillId="0" borderId="1" xfId="0" applyFont="1" applyBorder="1" applyAlignment="1">
      <alignment horizontal="center" vertical="center"/>
    </xf>
    <xf numFmtId="164" fontId="27" fillId="0" borderId="1" xfId="0" applyNumberFormat="1" applyFont="1" applyBorder="1" applyAlignment="1">
      <alignment horizontal="center" vertical="center" wrapText="1"/>
    </xf>
    <xf numFmtId="0" fontId="29" fillId="0" borderId="1" xfId="0" applyFont="1" applyBorder="1" applyAlignment="1">
      <alignment horizontal="center" vertical="center" wrapText="1"/>
    </xf>
    <xf numFmtId="0" fontId="31" fillId="0" borderId="1" xfId="1" applyFont="1" applyBorder="1" applyAlignment="1">
      <alignment horizontal="center" vertical="center" wrapText="1"/>
    </xf>
    <xf numFmtId="0" fontId="32" fillId="0" borderId="1" xfId="0" applyFont="1" applyBorder="1" applyAlignment="1">
      <alignment horizontal="center" vertical="center"/>
    </xf>
    <xf numFmtId="164" fontId="1" fillId="0" borderId="1" xfId="0" applyNumberFormat="1" applyFont="1" applyBorder="1" applyAlignment="1">
      <alignment horizontal="center" vertical="center"/>
    </xf>
    <xf numFmtId="164" fontId="1" fillId="0" borderId="10" xfId="0" applyNumberFormat="1" applyFont="1" applyBorder="1" applyAlignment="1">
      <alignment horizontal="center" vertical="center"/>
    </xf>
    <xf numFmtId="44" fontId="0" fillId="0" borderId="2" xfId="0" applyNumberFormat="1" applyBorder="1"/>
    <xf numFmtId="0" fontId="35" fillId="0" borderId="1" xfId="0" applyFont="1" applyBorder="1" applyAlignment="1">
      <alignment horizontal="center" vertical="center" wrapText="1"/>
    </xf>
    <xf numFmtId="0" fontId="32" fillId="4" borderId="1" xfId="0" applyFont="1" applyFill="1" applyBorder="1" applyAlignment="1">
      <alignment horizontal="center" vertical="center" wrapText="1"/>
    </xf>
    <xf numFmtId="0" fontId="32" fillId="0" borderId="5" xfId="0" applyFont="1" applyBorder="1" applyAlignment="1">
      <alignment horizontal="center" vertical="center"/>
    </xf>
    <xf numFmtId="0" fontId="32" fillId="4" borderId="1" xfId="0" applyFont="1" applyFill="1" applyBorder="1" applyAlignment="1">
      <alignment horizontal="center" vertical="center"/>
    </xf>
    <xf numFmtId="49" fontId="32" fillId="4" borderId="1" xfId="0" applyNumberFormat="1" applyFont="1" applyFill="1" applyBorder="1" applyAlignment="1">
      <alignment horizontal="center" vertical="center"/>
    </xf>
    <xf numFmtId="0" fontId="32" fillId="0" borderId="1" xfId="0" applyFont="1" applyBorder="1" applyAlignment="1">
      <alignment horizontal="center" vertical="center" wrapText="1"/>
    </xf>
    <xf numFmtId="0" fontId="30" fillId="0" borderId="1" xfId="0" applyFont="1" applyBorder="1" applyAlignment="1">
      <alignment horizontal="center" vertical="center"/>
    </xf>
    <xf numFmtId="0" fontId="30" fillId="0" borderId="0" xfId="0" applyFont="1" applyAlignment="1">
      <alignment horizontal="center" vertical="center"/>
    </xf>
    <xf numFmtId="0" fontId="30" fillId="0" borderId="0" xfId="0" applyFont="1" applyAlignment="1">
      <alignment horizontal="center" vertical="center" wrapText="1"/>
    </xf>
    <xf numFmtId="0" fontId="18" fillId="0" borderId="0" xfId="0" applyFont="1" applyAlignment="1">
      <alignment horizontal="center" vertical="center"/>
    </xf>
    <xf numFmtId="0" fontId="25" fillId="0" borderId="0" xfId="1" applyAlignment="1">
      <alignment horizontal="center"/>
    </xf>
    <xf numFmtId="0" fontId="0" fillId="0" borderId="0" xfId="0" applyAlignment="1">
      <alignment horizontal="center"/>
    </xf>
    <xf numFmtId="0" fontId="8" fillId="0" borderId="1" xfId="0" applyFont="1" applyBorder="1" applyAlignment="1">
      <alignment horizontal="center" vertical="center" wrapText="1"/>
    </xf>
    <xf numFmtId="0" fontId="38" fillId="0" borderId="1" xfId="0" applyFont="1" applyBorder="1" applyAlignment="1">
      <alignment horizontal="right" vertical="center" wrapText="1"/>
    </xf>
    <xf numFmtId="0" fontId="18" fillId="0" borderId="0" xfId="0" applyFont="1" applyAlignment="1">
      <alignment horizontal="center"/>
    </xf>
    <xf numFmtId="0" fontId="25" fillId="0" borderId="0" xfId="1" applyAlignment="1">
      <alignment horizontal="center" vertical="center"/>
    </xf>
    <xf numFmtId="0" fontId="30" fillId="0" borderId="0" xfId="0" applyFont="1" applyAlignment="1">
      <alignment horizontal="center"/>
    </xf>
    <xf numFmtId="0" fontId="36" fillId="0" borderId="0" xfId="0" applyFont="1" applyAlignment="1">
      <alignment horizontal="center"/>
    </xf>
    <xf numFmtId="2" fontId="0" fillId="0" borderId="0" xfId="0" applyNumberFormat="1" applyAlignment="1">
      <alignment horizontal="center"/>
    </xf>
    <xf numFmtId="0" fontId="41" fillId="3" borderId="1" xfId="0" applyFont="1" applyFill="1" applyBorder="1" applyAlignment="1">
      <alignment horizontal="center" vertical="center" wrapText="1"/>
    </xf>
    <xf numFmtId="0" fontId="40" fillId="0" borderId="1" xfId="0" applyFont="1" applyBorder="1" applyAlignment="1">
      <alignment horizontal="left" vertical="center" wrapText="1"/>
    </xf>
    <xf numFmtId="0" fontId="22" fillId="0" borderId="1" xfId="0" applyFont="1" applyBorder="1" applyAlignment="1">
      <alignment horizontal="left" vertical="center" wrapText="1"/>
    </xf>
    <xf numFmtId="164" fontId="22" fillId="0" borderId="1" xfId="0" applyNumberFormat="1" applyFont="1" applyBorder="1" applyAlignment="1">
      <alignment horizontal="center" vertical="center"/>
    </xf>
    <xf numFmtId="0" fontId="22" fillId="0" borderId="1" xfId="0" applyFont="1" applyBorder="1" applyAlignment="1">
      <alignment horizontal="center" vertical="center"/>
    </xf>
    <xf numFmtId="49" fontId="4" fillId="0" borderId="1" xfId="0" applyNumberFormat="1" applyFont="1" applyBorder="1" applyAlignment="1" applyProtection="1">
      <alignment horizontal="center" vertical="center"/>
      <protection locked="0"/>
    </xf>
    <xf numFmtId="0" fontId="18" fillId="0" borderId="0" xfId="0" applyFont="1" applyProtection="1">
      <protection locked="0"/>
    </xf>
    <xf numFmtId="0" fontId="1" fillId="0" borderId="1" xfId="0" applyFont="1" applyBorder="1" applyAlignment="1" applyProtection="1">
      <alignment horizontal="left" vertical="center" wrapText="1"/>
      <protection locked="0"/>
    </xf>
    <xf numFmtId="0" fontId="8" fillId="0" borderId="1" xfId="0" applyFont="1" applyBorder="1" applyAlignment="1" applyProtection="1">
      <alignment horizontal="center" vertical="center"/>
      <protection locked="0"/>
    </xf>
    <xf numFmtId="164" fontId="8" fillId="0" borderId="1" xfId="0" applyNumberFormat="1" applyFont="1" applyBorder="1" applyAlignment="1" applyProtection="1">
      <alignment horizontal="center" vertical="center"/>
      <protection locked="0"/>
    </xf>
    <xf numFmtId="164" fontId="1" fillId="0" borderId="5" xfId="0" applyNumberFormat="1" applyFont="1" applyBorder="1" applyAlignment="1">
      <alignment horizontal="center" vertical="center"/>
    </xf>
    <xf numFmtId="164" fontId="1" fillId="0" borderId="1" xfId="0" applyNumberFormat="1" applyFont="1" applyBorder="1" applyAlignment="1">
      <alignment horizontal="center" vertical="center" wrapText="1"/>
    </xf>
    <xf numFmtId="0" fontId="0" fillId="0" borderId="1" xfId="0" applyBorder="1"/>
    <xf numFmtId="0" fontId="36" fillId="0" borderId="0" xfId="0" applyFont="1"/>
    <xf numFmtId="164" fontId="8" fillId="4" borderId="2" xfId="0" applyNumberFormat="1" applyFont="1" applyFill="1" applyBorder="1" applyAlignment="1">
      <alignment horizontal="center" vertical="center"/>
    </xf>
    <xf numFmtId="0" fontId="33" fillId="0" borderId="1" xfId="0" applyFont="1" applyBorder="1" applyAlignment="1">
      <alignment horizontal="left" vertical="center" wrapText="1"/>
    </xf>
    <xf numFmtId="0" fontId="18" fillId="0" borderId="0" xfId="0" applyFont="1" applyAlignment="1">
      <alignment horizontal="center" vertical="center" wrapText="1"/>
    </xf>
    <xf numFmtId="0" fontId="43" fillId="0" borderId="0" xfId="0" applyFont="1" applyAlignment="1">
      <alignment horizontal="center" vertical="center"/>
    </xf>
    <xf numFmtId="0" fontId="0" fillId="0" borderId="0" xfId="0" applyAlignment="1">
      <alignment vertical="center"/>
    </xf>
    <xf numFmtId="0" fontId="42" fillId="0" borderId="0" xfId="0" applyFont="1" applyAlignment="1">
      <alignment vertical="center"/>
    </xf>
    <xf numFmtId="165" fontId="0" fillId="0" borderId="0" xfId="0" applyNumberFormat="1" applyAlignment="1">
      <alignment horizontal="center" vertical="center"/>
    </xf>
    <xf numFmtId="0" fontId="18" fillId="0" borderId="0" xfId="0" applyFont="1"/>
    <xf numFmtId="16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15" fillId="0" borderId="1" xfId="0" applyFont="1" applyBorder="1" applyAlignment="1">
      <alignment horizontal="left" vertical="center" wrapText="1"/>
    </xf>
    <xf numFmtId="0" fontId="0" fillId="0" borderId="0" xfId="0" applyAlignment="1">
      <alignment vertical="center" wrapText="1"/>
    </xf>
    <xf numFmtId="0" fontId="5" fillId="0" borderId="0" xfId="0" applyFont="1" applyAlignment="1">
      <alignment horizontal="center" vertical="center" wrapText="1"/>
    </xf>
    <xf numFmtId="49" fontId="3" fillId="3" borderId="6" xfId="0" applyNumberFormat="1" applyFont="1" applyFill="1" applyBorder="1" applyAlignment="1">
      <alignment horizontal="center" vertical="center" wrapText="1"/>
    </xf>
    <xf numFmtId="0" fontId="46" fillId="0" borderId="0" xfId="0" applyFont="1" applyAlignment="1">
      <alignment horizontal="center" vertical="center"/>
    </xf>
    <xf numFmtId="0" fontId="5" fillId="0" borderId="1" xfId="0" applyFont="1" applyBorder="1" applyAlignment="1">
      <alignment horizontal="center"/>
    </xf>
    <xf numFmtId="164" fontId="4" fillId="0" borderId="1" xfId="0" applyNumberFormat="1" applyFont="1" applyBorder="1" applyAlignment="1">
      <alignment horizontal="center" vertical="center" wrapText="1"/>
    </xf>
    <xf numFmtId="0" fontId="25" fillId="0" borderId="0" xfId="1"/>
    <xf numFmtId="0" fontId="47" fillId="0" borderId="0" xfId="0" applyFont="1"/>
    <xf numFmtId="49" fontId="45" fillId="0" borderId="1" xfId="0" applyNumberFormat="1" applyFont="1" applyBorder="1" applyAlignment="1">
      <alignment horizontal="center" vertical="center" shrinkToFit="1"/>
    </xf>
    <xf numFmtId="0" fontId="25" fillId="0" borderId="0" xfId="1" applyAlignment="1">
      <alignment horizontal="center"/>
    </xf>
    <xf numFmtId="4" fontId="14" fillId="3" borderId="10" xfId="0" applyNumberFormat="1" applyFont="1" applyFill="1" applyBorder="1" applyAlignment="1">
      <alignment horizontal="center" vertical="center" wrapText="1"/>
    </xf>
    <xf numFmtId="4" fontId="14" fillId="3" borderId="11" xfId="0" applyNumberFormat="1" applyFont="1" applyFill="1" applyBorder="1" applyAlignment="1">
      <alignment horizontal="center" vertical="center"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604"/>
  <sheetViews>
    <sheetView tabSelected="1" view="pageBreakPreview" zoomScale="75" zoomScaleNormal="75" zoomScaleSheetLayoutView="75" zoomScalePageLayoutView="40" workbookViewId="0">
      <pane ySplit="2" topLeftCell="A3" activePane="bottomLeft" state="frozen"/>
      <selection pane="bottomLeft" activeCell="D324" sqref="D324"/>
    </sheetView>
  </sheetViews>
  <sheetFormatPr defaultRowHeight="12.75"/>
  <cols>
    <col min="1" max="1" width="23.5703125" style="82" customWidth="1"/>
    <col min="2" max="2" width="18.140625" customWidth="1"/>
    <col min="3" max="3" width="159.28515625" style="2" customWidth="1"/>
    <col min="4" max="4" width="20.5703125" style="43" customWidth="1"/>
    <col min="5" max="5" width="13.7109375" style="43" customWidth="1"/>
    <col min="6" max="6" width="19.42578125" style="43" bestFit="1" customWidth="1"/>
    <col min="7" max="8" width="34.28515625" style="43" customWidth="1"/>
    <col min="9" max="9" width="47.28515625" style="86" bestFit="1" customWidth="1"/>
    <col min="10" max="10" width="19.85546875" customWidth="1"/>
    <col min="11" max="11" width="18.85546875" customWidth="1"/>
    <col min="12" max="12" width="20.7109375" customWidth="1"/>
    <col min="13" max="13" width="13.7109375" customWidth="1"/>
    <col min="14" max="14" width="15.85546875" customWidth="1"/>
    <col min="15" max="15" width="22.140625" customWidth="1"/>
    <col min="28" max="28" width="19.140625" bestFit="1" customWidth="1"/>
  </cols>
  <sheetData>
    <row r="1" spans="1:15" ht="42" customHeight="1">
      <c r="A1" s="129" t="s">
        <v>486</v>
      </c>
      <c r="B1" s="130"/>
      <c r="C1" s="130"/>
      <c r="D1" s="130"/>
      <c r="E1" s="130"/>
      <c r="F1" s="130"/>
      <c r="G1" s="130"/>
    </row>
    <row r="2" spans="1:15" ht="60.75">
      <c r="A2" s="75" t="s">
        <v>870</v>
      </c>
      <c r="B2" s="62" t="s">
        <v>504</v>
      </c>
      <c r="C2" s="11" t="s">
        <v>336</v>
      </c>
      <c r="D2" s="51" t="s">
        <v>116</v>
      </c>
      <c r="E2" s="9" t="s">
        <v>117</v>
      </c>
      <c r="F2" s="1" t="s">
        <v>118</v>
      </c>
      <c r="G2" s="61" t="s">
        <v>619</v>
      </c>
      <c r="I2" s="119"/>
      <c r="J2" s="120"/>
      <c r="K2" s="120"/>
      <c r="L2" s="120"/>
      <c r="M2" s="120"/>
      <c r="N2" s="120"/>
      <c r="O2" s="120"/>
    </row>
    <row r="3" spans="1:15" ht="20.25">
      <c r="A3" s="75"/>
      <c r="B3" s="62"/>
      <c r="C3" s="67" t="s">
        <v>574</v>
      </c>
      <c r="D3" s="51"/>
      <c r="E3" s="9"/>
      <c r="F3" s="1"/>
      <c r="G3" s="68"/>
      <c r="J3" s="10"/>
    </row>
    <row r="4" spans="1:15" ht="31.5" customHeight="1">
      <c r="A4" s="71" t="s">
        <v>122</v>
      </c>
      <c r="B4" s="17" t="s">
        <v>20</v>
      </c>
      <c r="C4" s="3" t="s">
        <v>508</v>
      </c>
      <c r="D4" s="72">
        <v>39.5</v>
      </c>
      <c r="E4" s="44"/>
      <c r="F4" s="41">
        <f>E4*D4</f>
        <v>0</v>
      </c>
      <c r="G4" s="63" t="str">
        <f>+HYPERLINK("https://www.flenghi.it/product/berretto-ordinario-uomo/","FOTO ARTICOLO")</f>
        <v>FOTO ARTICOLO</v>
      </c>
      <c r="H4" s="84"/>
    </row>
    <row r="5" spans="1:15" ht="19.5" customHeight="1">
      <c r="A5" s="71">
        <v>1299</v>
      </c>
      <c r="B5" s="17"/>
      <c r="C5" s="4" t="s">
        <v>492</v>
      </c>
      <c r="D5" s="72">
        <v>9.5</v>
      </c>
      <c r="E5" s="44"/>
      <c r="F5" s="41">
        <f t="shared" ref="F5:F18" si="0">E5*D5</f>
        <v>0</v>
      </c>
      <c r="G5" s="64"/>
      <c r="H5" s="84"/>
    </row>
    <row r="6" spans="1:15" ht="19.5" customHeight="1">
      <c r="A6" s="80" t="s">
        <v>872</v>
      </c>
      <c r="B6" s="17"/>
      <c r="C6" s="3" t="s">
        <v>635</v>
      </c>
      <c r="D6" s="72">
        <v>39.5</v>
      </c>
      <c r="E6" s="44"/>
      <c r="F6" s="41">
        <f t="shared" si="0"/>
        <v>0</v>
      </c>
      <c r="G6" s="64"/>
      <c r="H6" s="84"/>
    </row>
    <row r="7" spans="1:15" ht="19.5" customHeight="1">
      <c r="A7" s="80" t="s">
        <v>867</v>
      </c>
      <c r="B7" s="17"/>
      <c r="C7" s="3" t="s">
        <v>638</v>
      </c>
      <c r="D7" s="72">
        <v>37.5</v>
      </c>
      <c r="E7" s="44"/>
      <c r="F7" s="41">
        <f t="shared" si="0"/>
        <v>0</v>
      </c>
      <c r="G7" s="64"/>
      <c r="H7" s="84"/>
    </row>
    <row r="8" spans="1:15" ht="19.5" customHeight="1">
      <c r="A8" s="71">
        <v>1300</v>
      </c>
      <c r="B8" s="17"/>
      <c r="C8" s="4" t="s">
        <v>488</v>
      </c>
      <c r="D8" s="72">
        <v>8.5</v>
      </c>
      <c r="E8" s="44"/>
      <c r="F8" s="41">
        <f t="shared" si="0"/>
        <v>0</v>
      </c>
      <c r="G8" s="64"/>
      <c r="H8" s="84"/>
    </row>
    <row r="9" spans="1:15" ht="19.5" customHeight="1">
      <c r="A9" s="71">
        <v>1301</v>
      </c>
      <c r="B9" s="17"/>
      <c r="C9" s="4" t="s">
        <v>489</v>
      </c>
      <c r="D9" s="72">
        <v>8.5</v>
      </c>
      <c r="E9" s="44"/>
      <c r="F9" s="41">
        <f t="shared" si="0"/>
        <v>0</v>
      </c>
      <c r="G9" s="63" t="str">
        <f>+HYPERLINK("https://www.flenghi.it/catalogo/foderina-copri-berretto","FOTO ARTICOLO")</f>
        <v>FOTO ARTICOLO</v>
      </c>
      <c r="H9" s="84"/>
    </row>
    <row r="10" spans="1:15" ht="20.25">
      <c r="A10" s="71">
        <v>1303</v>
      </c>
      <c r="B10" s="17"/>
      <c r="C10" s="4" t="s">
        <v>490</v>
      </c>
      <c r="D10" s="72">
        <v>26.5</v>
      </c>
      <c r="E10" s="44"/>
      <c r="F10" s="41">
        <f t="shared" si="0"/>
        <v>0</v>
      </c>
      <c r="G10" s="63" t="str">
        <f>+HYPERLINK("https://www.flenghi.it/catalogo/foderina-copri-berretto","FOTO ARTICOLO")</f>
        <v>FOTO ARTICOLO</v>
      </c>
      <c r="H10" s="84"/>
    </row>
    <row r="11" spans="1:15" ht="40.5">
      <c r="A11" s="71">
        <v>1298</v>
      </c>
      <c r="B11" s="17"/>
      <c r="C11" s="4" t="s">
        <v>491</v>
      </c>
      <c r="D11" s="72">
        <v>18.5</v>
      </c>
      <c r="E11" s="44"/>
      <c r="F11" s="41">
        <f t="shared" si="0"/>
        <v>0</v>
      </c>
      <c r="G11" s="63" t="str">
        <f>+HYPERLINK("https://www.flenghi.it/catalogo/foderina-copri-berretto","FOTO ARTICOLO")</f>
        <v>FOTO ARTICOLO</v>
      </c>
      <c r="H11" s="84"/>
    </row>
    <row r="12" spans="1:15" ht="20.25">
      <c r="A12" s="76" t="s">
        <v>266</v>
      </c>
      <c r="B12" s="28"/>
      <c r="C12" s="3" t="s">
        <v>511</v>
      </c>
      <c r="D12" s="72">
        <v>59.5</v>
      </c>
      <c r="E12" s="44"/>
      <c r="F12" s="41">
        <f t="shared" si="0"/>
        <v>0</v>
      </c>
      <c r="G12" s="64"/>
      <c r="H12" s="84"/>
    </row>
    <row r="13" spans="1:15" ht="40.5">
      <c r="A13" s="76"/>
      <c r="B13" s="28" t="s">
        <v>21</v>
      </c>
      <c r="C13" s="29" t="s">
        <v>267</v>
      </c>
      <c r="D13" s="72"/>
      <c r="E13" s="44"/>
      <c r="F13" s="42"/>
      <c r="G13" s="64"/>
      <c r="H13" s="84"/>
    </row>
    <row r="14" spans="1:15" ht="40.5">
      <c r="A14" s="71" t="s">
        <v>123</v>
      </c>
      <c r="B14" s="17"/>
      <c r="C14" s="4" t="s">
        <v>640</v>
      </c>
      <c r="D14" s="72">
        <v>44.5</v>
      </c>
      <c r="E14" s="44"/>
      <c r="F14" s="41">
        <f t="shared" si="0"/>
        <v>0</v>
      </c>
      <c r="G14" s="63" t="str">
        <f>+HYPERLINK("https://www.flenghi.it/product/berretto-ordinario-donna/","FOTO ARTICOLO")</f>
        <v>FOTO ARTICOLO</v>
      </c>
      <c r="H14" s="84"/>
      <c r="I14" s="89"/>
    </row>
    <row r="15" spans="1:15" ht="20.25">
      <c r="A15" s="71" t="s">
        <v>240</v>
      </c>
      <c r="B15" s="17"/>
      <c r="C15" s="4" t="s">
        <v>641</v>
      </c>
      <c r="D15" s="72">
        <v>8.5</v>
      </c>
      <c r="E15" s="44"/>
      <c r="F15" s="41">
        <f t="shared" si="0"/>
        <v>0</v>
      </c>
      <c r="G15" s="63" t="str">
        <f>+HYPERLINK("https://www.flenghi.it/catalogo/foderina-copri-berretto","FOTO ARTICOLO")</f>
        <v>FOTO ARTICOLO</v>
      </c>
      <c r="H15" s="84"/>
    </row>
    <row r="16" spans="1:15" ht="20.25">
      <c r="A16" s="71" t="s">
        <v>163</v>
      </c>
      <c r="B16" s="17"/>
      <c r="C16" s="4" t="s">
        <v>893</v>
      </c>
      <c r="D16" s="72">
        <v>26.5</v>
      </c>
      <c r="E16" s="44"/>
      <c r="F16" s="41">
        <f t="shared" si="0"/>
        <v>0</v>
      </c>
      <c r="G16" s="63" t="str">
        <f>+HYPERLINK("https://www.flenghi.it/catalogo/foderina-copri-berretto","FOTO ARTICOLO")</f>
        <v>FOTO ARTICOLO</v>
      </c>
      <c r="H16" s="84"/>
    </row>
    <row r="17" spans="1:10" ht="40.5">
      <c r="A17" s="71" t="s">
        <v>287</v>
      </c>
      <c r="B17" s="17"/>
      <c r="C17" s="4" t="s">
        <v>72</v>
      </c>
      <c r="D17" s="72">
        <v>18.5</v>
      </c>
      <c r="E17" s="44"/>
      <c r="F17" s="41">
        <f t="shared" si="0"/>
        <v>0</v>
      </c>
      <c r="G17" s="63" t="str">
        <f>+HYPERLINK("https://www.flenghi.it/catalogo/foderina-copri-berretto","FOTO ARTICOLO")</f>
        <v>FOTO ARTICOLO</v>
      </c>
      <c r="H17" s="84"/>
    </row>
    <row r="18" spans="1:10" ht="20.25">
      <c r="A18" s="71">
        <v>1206</v>
      </c>
      <c r="B18" s="17"/>
      <c r="C18" s="3" t="s">
        <v>61</v>
      </c>
      <c r="D18" s="72">
        <v>99.5</v>
      </c>
      <c r="E18" s="44"/>
      <c r="F18" s="41">
        <f t="shared" si="0"/>
        <v>0</v>
      </c>
      <c r="G18" s="63" t="str">
        <f>+HYPERLINK("https://www.flenghi.it/product/casco-viabilista/","FOTO ARTICOLO")</f>
        <v>FOTO ARTICOLO</v>
      </c>
      <c r="H18" s="84"/>
      <c r="I18" s="85"/>
    </row>
    <row r="19" spans="1:10" ht="20.25">
      <c r="A19" s="71"/>
      <c r="B19" s="17"/>
      <c r="C19" s="69" t="s">
        <v>688</v>
      </c>
      <c r="D19" s="72"/>
      <c r="E19" s="44"/>
      <c r="F19" s="41"/>
      <c r="G19" s="64"/>
      <c r="H19" s="84"/>
    </row>
    <row r="20" spans="1:10" ht="20.25">
      <c r="A20" s="71"/>
      <c r="B20" s="17"/>
      <c r="C20" s="67" t="s">
        <v>575</v>
      </c>
      <c r="D20" s="72"/>
      <c r="E20" s="44"/>
      <c r="F20" s="41"/>
      <c r="G20" s="64"/>
      <c r="H20" s="84"/>
    </row>
    <row r="21" spans="1:10" ht="40.5">
      <c r="A21" s="71"/>
      <c r="B21" s="17"/>
      <c r="C21" s="3" t="s">
        <v>566</v>
      </c>
      <c r="D21" s="72"/>
      <c r="E21" s="44"/>
      <c r="F21" s="41"/>
      <c r="G21" s="64"/>
      <c r="H21" s="84"/>
      <c r="I21" s="84"/>
    </row>
    <row r="22" spans="1:10" ht="20.25">
      <c r="A22" s="80" t="s">
        <v>124</v>
      </c>
      <c r="B22" s="17" t="s">
        <v>337</v>
      </c>
      <c r="C22" s="5" t="s">
        <v>743</v>
      </c>
      <c r="D22" s="72">
        <v>187.5</v>
      </c>
      <c r="E22" s="44"/>
      <c r="F22" s="41">
        <f t="shared" ref="F22:F26" si="1">E22*D22</f>
        <v>0</v>
      </c>
      <c r="G22" s="63" t="str">
        <f>+HYPERLINK("https://www.flenghi.it/product/completo-divisa-ordinaria-regione-lombardia/","FOTO ARTICOLO")</f>
        <v>FOTO ARTICOLO</v>
      </c>
      <c r="H22" s="84"/>
      <c r="I22" s="84"/>
    </row>
    <row r="23" spans="1:10" ht="20.25">
      <c r="A23" s="80" t="s">
        <v>673</v>
      </c>
      <c r="B23" s="17"/>
      <c r="C23" s="5" t="s">
        <v>744</v>
      </c>
      <c r="D23" s="72">
        <f>+D22+30</f>
        <v>217.5</v>
      </c>
      <c r="E23" s="44"/>
      <c r="F23" s="41">
        <f>E23*D23</f>
        <v>0</v>
      </c>
      <c r="G23" s="63"/>
      <c r="H23" s="84"/>
      <c r="I23" s="84"/>
      <c r="J23" s="84"/>
    </row>
    <row r="24" spans="1:10" ht="20.25">
      <c r="A24" s="71" t="s">
        <v>125</v>
      </c>
      <c r="B24" s="17" t="s">
        <v>338</v>
      </c>
      <c r="C24" s="5" t="s">
        <v>745</v>
      </c>
      <c r="D24" s="72">
        <v>89.7</v>
      </c>
      <c r="E24" s="44"/>
      <c r="F24" s="41">
        <f>E24*D24</f>
        <v>0</v>
      </c>
      <c r="G24" s="63" t="str">
        <f>+HYPERLINK("https://www.flenghi.it/product/completo-divisa-ordinaria-regione-lombardia/","FOTO ARTICOLO")</f>
        <v>FOTO ARTICOLO</v>
      </c>
      <c r="H24" s="84"/>
      <c r="I24" s="84"/>
    </row>
    <row r="25" spans="1:10" ht="20.25">
      <c r="A25" s="71" t="s">
        <v>126</v>
      </c>
      <c r="B25" s="17" t="s">
        <v>339</v>
      </c>
      <c r="C25" s="5" t="s">
        <v>73</v>
      </c>
      <c r="D25" s="72">
        <v>99.5</v>
      </c>
      <c r="E25" s="44"/>
      <c r="F25" s="41">
        <f t="shared" si="1"/>
        <v>0</v>
      </c>
      <c r="G25" s="64"/>
      <c r="H25" s="84"/>
      <c r="I25" s="84"/>
    </row>
    <row r="26" spans="1:10" ht="20.25">
      <c r="A26" s="71" t="s">
        <v>127</v>
      </c>
      <c r="B26" s="17" t="s">
        <v>340</v>
      </c>
      <c r="C26" s="5" t="s">
        <v>746</v>
      </c>
      <c r="D26" s="72">
        <v>69.5</v>
      </c>
      <c r="E26" s="44"/>
      <c r="F26" s="41">
        <f t="shared" si="1"/>
        <v>0</v>
      </c>
      <c r="G26" s="64"/>
      <c r="H26" s="84"/>
      <c r="I26" s="84"/>
    </row>
    <row r="27" spans="1:10" ht="40.5">
      <c r="A27" s="77"/>
      <c r="B27" s="53"/>
      <c r="C27" s="7" t="s">
        <v>567</v>
      </c>
      <c r="D27" s="104"/>
      <c r="E27" s="55"/>
      <c r="F27" s="56"/>
      <c r="G27" s="64"/>
      <c r="H27" s="90"/>
      <c r="I27" s="84"/>
    </row>
    <row r="28" spans="1:10" ht="20.25">
      <c r="A28" s="80" t="s">
        <v>128</v>
      </c>
      <c r="B28" s="17" t="s">
        <v>341</v>
      </c>
      <c r="C28" s="5" t="s">
        <v>747</v>
      </c>
      <c r="D28" s="72">
        <v>154.5</v>
      </c>
      <c r="E28" s="44"/>
      <c r="F28" s="41">
        <f t="shared" ref="F28:F36" si="2">E28*D28</f>
        <v>0</v>
      </c>
      <c r="G28" s="63" t="str">
        <f>+HYPERLINK("https://www.flenghi.it/product/completo-divisa-ordinaria-regione-lombardia/","FOTO ARTICOLO")</f>
        <v>FOTO ARTICOLO</v>
      </c>
      <c r="I28" s="84"/>
    </row>
    <row r="29" spans="1:10" ht="20.25">
      <c r="A29" s="80" t="s">
        <v>672</v>
      </c>
      <c r="B29" s="17"/>
      <c r="C29" s="5" t="s">
        <v>748</v>
      </c>
      <c r="D29" s="72">
        <v>184.5</v>
      </c>
      <c r="E29" s="44"/>
      <c r="F29" s="41">
        <f t="shared" si="2"/>
        <v>0</v>
      </c>
      <c r="G29" s="63"/>
      <c r="H29" s="84"/>
      <c r="I29" s="84"/>
    </row>
    <row r="30" spans="1:10" ht="20.25">
      <c r="A30" s="76" t="s">
        <v>129</v>
      </c>
      <c r="B30" s="28" t="s">
        <v>342</v>
      </c>
      <c r="C30" s="30" t="s">
        <v>749</v>
      </c>
      <c r="D30" s="72">
        <v>72.5</v>
      </c>
      <c r="E30" s="44"/>
      <c r="F30" s="41">
        <f t="shared" si="2"/>
        <v>0</v>
      </c>
      <c r="G30" s="63" t="str">
        <f>+HYPERLINK("https://www.flenghi.it/product/completo-divisa-ordinaria-regione-lombardia/","FOTO ARTICOLO")</f>
        <v>FOTO ARTICOLO</v>
      </c>
      <c r="I30" s="84"/>
    </row>
    <row r="31" spans="1:10" ht="20.25">
      <c r="A31" s="71" t="s">
        <v>130</v>
      </c>
      <c r="B31" s="17" t="s">
        <v>343</v>
      </c>
      <c r="C31" s="5" t="s">
        <v>39</v>
      </c>
      <c r="D31" s="72">
        <v>84.5</v>
      </c>
      <c r="E31" s="44"/>
      <c r="F31" s="41">
        <f t="shared" si="2"/>
        <v>0</v>
      </c>
      <c r="G31" s="64"/>
      <c r="I31" s="84"/>
    </row>
    <row r="32" spans="1:10" ht="20.25">
      <c r="A32" s="71" t="s">
        <v>131</v>
      </c>
      <c r="B32" s="17" t="s">
        <v>344</v>
      </c>
      <c r="C32" s="5" t="s">
        <v>750</v>
      </c>
      <c r="D32" s="72">
        <v>59.5</v>
      </c>
      <c r="E32" s="44"/>
      <c r="F32" s="41">
        <f t="shared" si="2"/>
        <v>0</v>
      </c>
      <c r="G32" s="64"/>
      <c r="I32" s="84"/>
    </row>
    <row r="33" spans="1:13" ht="40.5">
      <c r="A33" s="71" t="s">
        <v>136</v>
      </c>
      <c r="B33" s="17" t="s">
        <v>354</v>
      </c>
      <c r="C33" s="3" t="s">
        <v>291</v>
      </c>
      <c r="D33" s="72">
        <v>9.6999999999999993</v>
      </c>
      <c r="E33" s="44"/>
      <c r="F33" s="41">
        <f t="shared" si="2"/>
        <v>0</v>
      </c>
      <c r="G33" s="41"/>
      <c r="H33" s="84"/>
      <c r="I33" s="84"/>
    </row>
    <row r="34" spans="1:13" ht="20.25">
      <c r="A34" s="71" t="s">
        <v>134</v>
      </c>
      <c r="B34" s="17" t="s">
        <v>351</v>
      </c>
      <c r="C34" s="3" t="s">
        <v>502</v>
      </c>
      <c r="D34" s="105">
        <v>32</v>
      </c>
      <c r="E34" s="44"/>
      <c r="F34" s="41">
        <f t="shared" si="2"/>
        <v>0</v>
      </c>
      <c r="G34" s="41"/>
      <c r="I34" s="84"/>
    </row>
    <row r="35" spans="1:13" ht="40.5">
      <c r="A35" s="71" t="s">
        <v>135</v>
      </c>
      <c r="B35" s="17" t="s">
        <v>353</v>
      </c>
      <c r="C35" s="3" t="s">
        <v>352</v>
      </c>
      <c r="D35" s="72">
        <v>41.5</v>
      </c>
      <c r="E35" s="44"/>
      <c r="F35" s="41">
        <f t="shared" si="2"/>
        <v>0</v>
      </c>
      <c r="G35" s="63" t="str">
        <f>+HYPERLINK("https://www.flenghi.it/catalogo/camicia-ordinaria/","FOTO ARTICOLO")</f>
        <v>FOTO ARTICOLO</v>
      </c>
      <c r="I35" s="84"/>
    </row>
    <row r="36" spans="1:13" ht="20.25">
      <c r="A36" s="71">
        <v>1403</v>
      </c>
      <c r="B36" s="17"/>
      <c r="C36" s="3" t="s">
        <v>12</v>
      </c>
      <c r="D36" s="72">
        <v>5.5</v>
      </c>
      <c r="E36" s="44"/>
      <c r="F36" s="41">
        <f t="shared" si="2"/>
        <v>0</v>
      </c>
      <c r="G36" s="41"/>
    </row>
    <row r="37" spans="1:13" ht="20.25">
      <c r="A37" s="71"/>
      <c r="B37" s="17"/>
      <c r="C37" s="69" t="s">
        <v>607</v>
      </c>
      <c r="D37" s="72"/>
      <c r="E37" s="44"/>
      <c r="F37" s="41"/>
      <c r="G37" s="41"/>
    </row>
    <row r="38" spans="1:13" ht="40.5">
      <c r="A38" s="78" t="s">
        <v>691</v>
      </c>
      <c r="B38" s="49" t="s">
        <v>500</v>
      </c>
      <c r="C38" s="29" t="s">
        <v>849</v>
      </c>
      <c r="D38" s="72">
        <v>84.5</v>
      </c>
      <c r="E38" s="45"/>
      <c r="F38" s="108">
        <f t="shared" ref="F38" si="3">E38*D38</f>
        <v>0</v>
      </c>
      <c r="G38" s="63" t="str">
        <f>+HYPERLINK("https://www.flenghi.it/catalogo/pantalone-uniclima/","FOTO ARTICOLO")</f>
        <v>FOTO ARTICOLO</v>
      </c>
    </row>
    <row r="39" spans="1:13" ht="40.5">
      <c r="A39" s="78" t="s">
        <v>495</v>
      </c>
      <c r="B39" s="49" t="s">
        <v>500</v>
      </c>
      <c r="C39" s="29" t="s">
        <v>848</v>
      </c>
      <c r="D39" s="72">
        <v>84.5</v>
      </c>
      <c r="E39" s="44"/>
      <c r="F39" s="41">
        <f t="shared" ref="F39:F45" si="4">E39*D39</f>
        <v>0</v>
      </c>
      <c r="G39" s="63" t="str">
        <f t="shared" ref="G39:G42" si="5">+HYPERLINK("https://www.flenghi.it/catalogo/pantalone-uniclima/","FOTO ARTICOLO")</f>
        <v>FOTO ARTICOLO</v>
      </c>
      <c r="H39" s="84"/>
    </row>
    <row r="40" spans="1:13" ht="40.5">
      <c r="A40" s="71" t="s">
        <v>517</v>
      </c>
      <c r="B40" s="49" t="s">
        <v>500</v>
      </c>
      <c r="C40" s="3" t="s">
        <v>847</v>
      </c>
      <c r="D40" s="72">
        <v>84.5</v>
      </c>
      <c r="E40" s="44"/>
      <c r="F40" s="41">
        <f t="shared" si="4"/>
        <v>0</v>
      </c>
      <c r="G40" s="63" t="str">
        <f t="shared" si="5"/>
        <v>FOTO ARTICOLO</v>
      </c>
      <c r="H40" s="84"/>
    </row>
    <row r="41" spans="1:13" ht="40.5">
      <c r="A41" s="71" t="s">
        <v>879</v>
      </c>
      <c r="B41" s="49" t="s">
        <v>500</v>
      </c>
      <c r="C41" s="3" t="s">
        <v>846</v>
      </c>
      <c r="D41" s="72">
        <v>99.5</v>
      </c>
      <c r="E41" s="44"/>
      <c r="F41" s="41">
        <f t="shared" si="4"/>
        <v>0</v>
      </c>
      <c r="G41" s="63" t="str">
        <f t="shared" si="5"/>
        <v>FOTO ARTICOLO</v>
      </c>
      <c r="I41" s="89"/>
      <c r="K41" s="115"/>
      <c r="L41" s="115"/>
    </row>
    <row r="42" spans="1:13" ht="60.75">
      <c r="A42" s="71" t="s">
        <v>851</v>
      </c>
      <c r="B42" s="49" t="s">
        <v>500</v>
      </c>
      <c r="C42" s="3" t="s">
        <v>852</v>
      </c>
      <c r="D42" s="72">
        <v>99.5</v>
      </c>
      <c r="E42" s="44"/>
      <c r="F42" s="41">
        <f t="shared" ref="F42" si="6">E42*D42</f>
        <v>0</v>
      </c>
      <c r="G42" s="63" t="str">
        <f t="shared" si="5"/>
        <v>FOTO ARTICOLO</v>
      </c>
      <c r="I42" s="89"/>
      <c r="K42" s="115"/>
      <c r="L42" s="115"/>
      <c r="M42" s="115"/>
    </row>
    <row r="43" spans="1:13" ht="60.75">
      <c r="A43" s="78" t="s">
        <v>272</v>
      </c>
      <c r="B43" s="36"/>
      <c r="C43" s="29" t="s">
        <v>271</v>
      </c>
      <c r="D43" s="72">
        <v>64.900000000000006</v>
      </c>
      <c r="E43" s="44"/>
      <c r="F43" s="41">
        <f t="shared" si="4"/>
        <v>0</v>
      </c>
      <c r="G43" s="64"/>
      <c r="H43" s="84"/>
    </row>
    <row r="44" spans="1:13" ht="20.25">
      <c r="A44" s="71">
        <v>32</v>
      </c>
      <c r="B44" s="36" t="s">
        <v>350</v>
      </c>
      <c r="C44" s="3" t="s">
        <v>868</v>
      </c>
      <c r="D44" s="72">
        <v>375.5</v>
      </c>
      <c r="E44" s="44"/>
      <c r="F44" s="41">
        <f t="shared" si="4"/>
        <v>0</v>
      </c>
      <c r="G44" s="63" t="str">
        <f>+HYPERLINK("https://www.flenghi.it/catalogo/cappotto/","FOTO ARTICOLO")</f>
        <v>FOTO ARTICOLO</v>
      </c>
      <c r="H44" s="90"/>
    </row>
    <row r="45" spans="1:13" ht="20.25">
      <c r="A45" s="71"/>
      <c r="B45" s="17"/>
      <c r="C45" s="67" t="s">
        <v>577</v>
      </c>
      <c r="D45" s="72"/>
      <c r="E45" s="44"/>
      <c r="F45" s="41">
        <f t="shared" si="4"/>
        <v>0</v>
      </c>
      <c r="G45" s="63"/>
      <c r="H45" s="90"/>
    </row>
    <row r="46" spans="1:13" ht="81">
      <c r="A46" s="71" t="s">
        <v>446</v>
      </c>
      <c r="B46" s="17" t="s">
        <v>349</v>
      </c>
      <c r="C46" s="3" t="s">
        <v>642</v>
      </c>
      <c r="D46" s="72">
        <v>424.5</v>
      </c>
      <c r="E46" s="44"/>
      <c r="F46" s="41">
        <f t="shared" ref="F46:F53" si="7">E46*D46</f>
        <v>0</v>
      </c>
      <c r="G46" s="63" t="str">
        <f>+HYPERLINK("https://www.flenghi.it/product/giacca-a-vento-multiuso/","FOTO ARTICOLO")</f>
        <v>FOTO ARTICOLO</v>
      </c>
      <c r="H46" s="90"/>
    </row>
    <row r="47" spans="1:13" ht="81">
      <c r="A47" s="78" t="s">
        <v>443</v>
      </c>
      <c r="B47" s="28" t="s">
        <v>345</v>
      </c>
      <c r="C47" s="29" t="s">
        <v>527</v>
      </c>
      <c r="D47" s="72">
        <v>169.7</v>
      </c>
      <c r="E47" s="44"/>
      <c r="F47" s="41">
        <f t="shared" si="7"/>
        <v>0</v>
      </c>
      <c r="G47" s="63" t="str">
        <f>+HYPERLINK("https://www.flenghi.it/product/giubbino-estivo-impermeabile/","FOTO ARTICOLO")</f>
        <v>FOTO ARTICOLO</v>
      </c>
      <c r="H47" s="90"/>
    </row>
    <row r="48" spans="1:13" ht="40.5">
      <c r="A48" s="78" t="s">
        <v>444</v>
      </c>
      <c r="B48" s="49" t="s">
        <v>500</v>
      </c>
      <c r="C48" s="29" t="s">
        <v>850</v>
      </c>
      <c r="D48" s="72">
        <v>130</v>
      </c>
      <c r="E48" s="44"/>
      <c r="F48" s="41">
        <f t="shared" si="7"/>
        <v>0</v>
      </c>
      <c r="G48" s="63" t="str">
        <f>+HYPERLINK("https://www.flenghi.it/product/giubbino-estivo-in-cotone/","FOTO ARTICOLO")</f>
        <v>FOTO ARTICOLO</v>
      </c>
    </row>
    <row r="49" spans="1:13" ht="40.5">
      <c r="A49" s="78" t="s">
        <v>798</v>
      </c>
      <c r="B49" s="49" t="s">
        <v>500</v>
      </c>
      <c r="C49" s="29" t="s">
        <v>853</v>
      </c>
      <c r="D49" s="72">
        <v>144.5</v>
      </c>
      <c r="E49" s="44"/>
      <c r="F49" s="41">
        <f t="shared" si="7"/>
        <v>0</v>
      </c>
      <c r="G49" s="63" t="str">
        <f>+HYPERLINK("https://www.flenghi.it/product/giubbino-invernale-in-softshell","FOTO ARTICOLO")</f>
        <v>FOTO ARTICOLO</v>
      </c>
      <c r="I49" s="89"/>
      <c r="M49" s="115"/>
    </row>
    <row r="50" spans="1:13" ht="20.25">
      <c r="A50" s="71" t="s">
        <v>132</v>
      </c>
      <c r="B50" s="17" t="s">
        <v>347</v>
      </c>
      <c r="C50" s="3" t="s">
        <v>18</v>
      </c>
      <c r="D50" s="72">
        <v>250</v>
      </c>
      <c r="E50" s="44"/>
      <c r="F50" s="41">
        <f t="shared" si="7"/>
        <v>0</v>
      </c>
      <c r="G50" s="63" t="str">
        <f>+HYPERLINK("https://www.flenghi.it/catalogo/impermeabile/","FOTO ARTICOLO")</f>
        <v>FOTO ARTICOLO</v>
      </c>
      <c r="H50" s="90"/>
    </row>
    <row r="51" spans="1:13" ht="20.25">
      <c r="A51" s="71" t="s">
        <v>445</v>
      </c>
      <c r="B51" s="17" t="s">
        <v>347</v>
      </c>
      <c r="C51" s="3" t="s">
        <v>346</v>
      </c>
      <c r="D51" s="72">
        <v>145.5</v>
      </c>
      <c r="E51" s="44"/>
      <c r="F51" s="41">
        <f t="shared" si="7"/>
        <v>0</v>
      </c>
      <c r="G51" s="64"/>
    </row>
    <row r="52" spans="1:13" ht="20.25">
      <c r="A52" s="71" t="s">
        <v>133</v>
      </c>
      <c r="B52" s="17" t="s">
        <v>348</v>
      </c>
      <c r="C52" s="3" t="s">
        <v>594</v>
      </c>
      <c r="D52" s="72">
        <v>145.5</v>
      </c>
      <c r="E52" s="44"/>
      <c r="F52" s="41">
        <f t="shared" si="7"/>
        <v>0</v>
      </c>
      <c r="G52" s="64"/>
    </row>
    <row r="53" spans="1:13" ht="20.25">
      <c r="A53" s="71" t="s">
        <v>634</v>
      </c>
      <c r="B53" s="17"/>
      <c r="C53" s="3" t="s">
        <v>480</v>
      </c>
      <c r="D53" s="72">
        <v>9.5</v>
      </c>
      <c r="E53" s="44"/>
      <c r="F53" s="41">
        <f t="shared" si="7"/>
        <v>0</v>
      </c>
      <c r="G53" s="41"/>
      <c r="I53" s="89"/>
      <c r="K53" s="115"/>
    </row>
    <row r="54" spans="1:13" ht="20.25">
      <c r="A54" s="71"/>
      <c r="B54" s="17"/>
      <c r="C54" s="67" t="s">
        <v>576</v>
      </c>
      <c r="D54" s="72"/>
      <c r="E54" s="44"/>
      <c r="F54" s="41"/>
      <c r="G54" s="41"/>
    </row>
    <row r="55" spans="1:13" ht="20.25">
      <c r="A55" s="78"/>
      <c r="B55" s="28"/>
      <c r="C55" s="29" t="s">
        <v>572</v>
      </c>
      <c r="D55" s="72"/>
      <c r="E55" s="44"/>
      <c r="F55" s="42"/>
      <c r="G55" s="41"/>
    </row>
    <row r="56" spans="1:13" ht="20.25">
      <c r="A56" s="78" t="s">
        <v>532</v>
      </c>
      <c r="B56" s="28"/>
      <c r="C56" s="30" t="s">
        <v>533</v>
      </c>
      <c r="D56" s="72">
        <v>30.5</v>
      </c>
      <c r="E56" s="44"/>
      <c r="F56" s="41">
        <f t="shared" ref="F56:F65" si="8">E56*D56</f>
        <v>0</v>
      </c>
      <c r="G56" s="41"/>
    </row>
    <row r="57" spans="1:13" ht="20.25">
      <c r="A57" s="78" t="s">
        <v>137</v>
      </c>
      <c r="B57" s="28"/>
      <c r="C57" s="30" t="s">
        <v>100</v>
      </c>
      <c r="D57" s="72">
        <v>30.5</v>
      </c>
      <c r="E57" s="44"/>
      <c r="F57" s="41">
        <f t="shared" si="8"/>
        <v>0</v>
      </c>
      <c r="G57" s="42"/>
    </row>
    <row r="58" spans="1:13" ht="20.25">
      <c r="A58" s="78" t="s">
        <v>138</v>
      </c>
      <c r="B58" s="28"/>
      <c r="C58" s="30" t="s">
        <v>101</v>
      </c>
      <c r="D58" s="72">
        <v>29.5</v>
      </c>
      <c r="E58" s="44"/>
      <c r="F58" s="41">
        <f t="shared" si="8"/>
        <v>0</v>
      </c>
      <c r="G58" s="42"/>
    </row>
    <row r="59" spans="1:13" ht="20.25">
      <c r="A59" s="78" t="s">
        <v>139</v>
      </c>
      <c r="B59" s="28" t="s">
        <v>356</v>
      </c>
      <c r="C59" s="30" t="s">
        <v>5</v>
      </c>
      <c r="D59" s="72">
        <v>30.5</v>
      </c>
      <c r="E59" s="44"/>
      <c r="F59" s="41">
        <f t="shared" si="8"/>
        <v>0</v>
      </c>
      <c r="G59" s="42"/>
    </row>
    <row r="60" spans="1:13" ht="60.75">
      <c r="A60" s="78"/>
      <c r="B60" s="28" t="s">
        <v>355</v>
      </c>
      <c r="C60" s="29" t="s">
        <v>613</v>
      </c>
      <c r="D60" s="72"/>
      <c r="E60" s="44"/>
      <c r="F60" s="42"/>
      <c r="G60" s="63" t="str">
        <f>+HYPERLINK("https://www.flenghi.it/product/maglione-pesante-toppe-e-spalline/","FOTO ARTICOLO")</f>
        <v>FOTO ARTICOLO</v>
      </c>
      <c r="H60" s="90"/>
    </row>
    <row r="61" spans="1:13" ht="20.25">
      <c r="A61" s="78" t="s">
        <v>140</v>
      </c>
      <c r="B61" s="28"/>
      <c r="C61" s="30" t="s">
        <v>3</v>
      </c>
      <c r="D61" s="72">
        <v>85</v>
      </c>
      <c r="E61" s="44"/>
      <c r="F61" s="41">
        <f t="shared" si="8"/>
        <v>0</v>
      </c>
      <c r="G61" s="42"/>
    </row>
    <row r="62" spans="1:13" ht="20.25">
      <c r="A62" s="79" t="s">
        <v>256</v>
      </c>
      <c r="B62" s="28"/>
      <c r="C62" s="30" t="s">
        <v>94</v>
      </c>
      <c r="D62" s="72">
        <v>59.5</v>
      </c>
      <c r="E62" s="44"/>
      <c r="F62" s="41">
        <f t="shared" si="8"/>
        <v>0</v>
      </c>
      <c r="G62" s="42"/>
    </row>
    <row r="63" spans="1:13" ht="20.25">
      <c r="A63" s="78" t="s">
        <v>155</v>
      </c>
      <c r="B63" s="28"/>
      <c r="C63" s="30" t="s">
        <v>57</v>
      </c>
      <c r="D63" s="72">
        <v>39.5</v>
      </c>
      <c r="E63" s="44"/>
      <c r="F63" s="41">
        <f t="shared" si="8"/>
        <v>0</v>
      </c>
      <c r="G63" s="42"/>
    </row>
    <row r="64" spans="1:13" ht="60.75">
      <c r="A64" s="78" t="s">
        <v>141</v>
      </c>
      <c r="B64" s="28" t="s">
        <v>355</v>
      </c>
      <c r="C64" s="3" t="s">
        <v>614</v>
      </c>
      <c r="D64" s="72">
        <v>59.5</v>
      </c>
      <c r="E64" s="44"/>
      <c r="F64" s="41">
        <f t="shared" si="8"/>
        <v>0</v>
      </c>
      <c r="G64" s="42"/>
    </row>
    <row r="65" spans="1:24" ht="60.75">
      <c r="A65" s="71" t="s">
        <v>534</v>
      </c>
      <c r="B65" s="35" t="s">
        <v>500</v>
      </c>
      <c r="C65" s="4" t="s">
        <v>615</v>
      </c>
      <c r="D65" s="72">
        <v>69</v>
      </c>
      <c r="E65" s="44"/>
      <c r="F65" s="41">
        <f t="shared" si="8"/>
        <v>0</v>
      </c>
      <c r="G65" s="63" t="str">
        <f>+HYPERLINK("https://www.flenghi.it/catalogo/maglione-mezza-zip-2/","FOTO ARTICOLO")</f>
        <v>FOTO ARTICOLO</v>
      </c>
      <c r="H65" s="90"/>
    </row>
    <row r="66" spans="1:24" ht="81">
      <c r="A66" s="78" t="s">
        <v>142</v>
      </c>
      <c r="B66" s="28"/>
      <c r="C66" s="3" t="s">
        <v>595</v>
      </c>
      <c r="D66" s="72">
        <v>39.9</v>
      </c>
      <c r="E66" s="44"/>
      <c r="F66" s="42">
        <f t="shared" ref="F66:F69" si="9">+E66*D66</f>
        <v>0</v>
      </c>
      <c r="G66" s="63" t="str">
        <f>+HYPERLINK("https://www.flenghi.it/product/pile-toppe-e-spalline/","FOTO ARTICOLO")</f>
        <v>FOTO ARTICOLO</v>
      </c>
      <c r="H66" s="90"/>
    </row>
    <row r="67" spans="1:24" ht="20.25">
      <c r="A67" s="71" t="s">
        <v>474</v>
      </c>
      <c r="B67" s="17"/>
      <c r="C67" s="3" t="s">
        <v>473</v>
      </c>
      <c r="D67" s="72">
        <v>25.9</v>
      </c>
      <c r="E67" s="44"/>
      <c r="F67" s="42">
        <f t="shared" si="9"/>
        <v>0</v>
      </c>
      <c r="G67" s="41"/>
      <c r="H67" s="84"/>
      <c r="I67" s="89"/>
    </row>
    <row r="68" spans="1:24" ht="20.25">
      <c r="A68" s="71" t="s">
        <v>535</v>
      </c>
      <c r="B68" s="35" t="s">
        <v>500</v>
      </c>
      <c r="C68" s="3" t="s">
        <v>536</v>
      </c>
      <c r="D68" s="72">
        <v>27.9</v>
      </c>
      <c r="E68" s="44"/>
      <c r="F68" s="42">
        <f t="shared" si="9"/>
        <v>0</v>
      </c>
      <c r="G68" s="41"/>
      <c r="H68" s="84"/>
      <c r="I68" s="89"/>
    </row>
    <row r="69" spans="1:24" ht="20.25">
      <c r="A69" s="71"/>
      <c r="B69" s="35" t="s">
        <v>500</v>
      </c>
      <c r="C69" s="3" t="s">
        <v>681</v>
      </c>
      <c r="D69" s="72">
        <v>3.5</v>
      </c>
      <c r="E69" s="44"/>
      <c r="F69" s="42">
        <f t="shared" si="9"/>
        <v>0</v>
      </c>
      <c r="G69" s="41"/>
      <c r="H69" s="84"/>
    </row>
    <row r="70" spans="1:24" ht="20.25">
      <c r="A70" s="71"/>
      <c r="B70" s="17"/>
      <c r="C70" s="67" t="s">
        <v>578</v>
      </c>
      <c r="D70" s="72"/>
      <c r="E70" s="44"/>
      <c r="F70" s="41"/>
      <c r="G70" s="41"/>
    </row>
    <row r="71" spans="1:24" ht="36">
      <c r="A71" s="78"/>
      <c r="B71" s="28"/>
      <c r="C71" s="47" t="s">
        <v>40</v>
      </c>
      <c r="D71" s="72"/>
      <c r="E71" s="45"/>
      <c r="F71" s="42"/>
      <c r="G71" s="41"/>
    </row>
    <row r="72" spans="1:24" ht="20.25">
      <c r="A72" s="78">
        <v>810</v>
      </c>
      <c r="B72" s="28"/>
      <c r="C72" s="29" t="s">
        <v>46</v>
      </c>
      <c r="D72" s="72">
        <v>39.5</v>
      </c>
      <c r="E72" s="44"/>
      <c r="F72" s="42">
        <f t="shared" ref="F72:F73" si="10">+E72*D72</f>
        <v>0</v>
      </c>
      <c r="G72" s="63" t="str">
        <f>+HYPERLINK("https://www.flenghi.it/catalogo/intimo-termico-x-tech/","FOTO ARTICOLO")</f>
        <v>FOTO ARTICOLO</v>
      </c>
    </row>
    <row r="73" spans="1:24" ht="20.25">
      <c r="A73" s="71">
        <v>707</v>
      </c>
      <c r="B73" s="17"/>
      <c r="C73" s="3" t="s">
        <v>505</v>
      </c>
      <c r="D73" s="72">
        <v>32.5</v>
      </c>
      <c r="E73" s="44"/>
      <c r="F73" s="42">
        <f t="shared" si="10"/>
        <v>0</v>
      </c>
      <c r="G73" s="63" t="str">
        <f>+HYPERLINK("https://www.flenghi.it/catalogo/intimo-termico-x-tech/","FOTO ARTICOLO")</f>
        <v>FOTO ARTICOLO</v>
      </c>
    </row>
    <row r="74" spans="1:24" ht="20.25">
      <c r="A74" s="78"/>
      <c r="B74" s="28"/>
      <c r="C74" s="29" t="s">
        <v>58</v>
      </c>
      <c r="D74" s="72"/>
      <c r="E74" s="45"/>
      <c r="F74" s="42"/>
      <c r="G74" s="41"/>
    </row>
    <row r="75" spans="1:24" ht="20.25">
      <c r="A75" s="78">
        <v>702</v>
      </c>
      <c r="B75" s="28"/>
      <c r="C75" s="30" t="s">
        <v>95</v>
      </c>
      <c r="D75" s="72">
        <v>5.9</v>
      </c>
      <c r="E75" s="44"/>
      <c r="F75" s="42">
        <f t="shared" ref="F75:F79" si="11">+E75*D75</f>
        <v>0</v>
      </c>
      <c r="G75" s="41"/>
      <c r="H75" s="84"/>
    </row>
    <row r="76" spans="1:24" ht="20.25">
      <c r="A76" s="78">
        <v>701</v>
      </c>
      <c r="B76" s="28"/>
      <c r="C76" s="30" t="s">
        <v>4</v>
      </c>
      <c r="D76" s="72">
        <v>6.8</v>
      </c>
      <c r="E76" s="44"/>
      <c r="F76" s="42">
        <f t="shared" si="11"/>
        <v>0</v>
      </c>
      <c r="G76" s="41"/>
      <c r="H76" s="84"/>
    </row>
    <row r="77" spans="1:24" ht="20.25">
      <c r="A77" s="78">
        <v>709</v>
      </c>
      <c r="B77" s="28"/>
      <c r="C77" s="30" t="s">
        <v>460</v>
      </c>
      <c r="D77" s="72">
        <v>5.9</v>
      </c>
      <c r="E77" s="44"/>
      <c r="F77" s="42">
        <f t="shared" si="11"/>
        <v>0</v>
      </c>
      <c r="G77" s="41"/>
      <c r="H77" s="84"/>
    </row>
    <row r="78" spans="1:24" ht="20.25">
      <c r="A78" s="78">
        <v>703</v>
      </c>
      <c r="B78" s="28"/>
      <c r="C78" s="30" t="s">
        <v>96</v>
      </c>
      <c r="D78" s="72">
        <v>5.9</v>
      </c>
      <c r="E78" s="44"/>
      <c r="F78" s="42">
        <f t="shared" si="11"/>
        <v>0</v>
      </c>
      <c r="G78" s="41"/>
      <c r="H78" s="84"/>
    </row>
    <row r="79" spans="1:24" ht="63">
      <c r="A79" s="71" t="s">
        <v>472</v>
      </c>
      <c r="B79" s="52" t="s">
        <v>537</v>
      </c>
      <c r="C79" s="14" t="s">
        <v>476</v>
      </c>
      <c r="D79" s="72">
        <v>6.9</v>
      </c>
      <c r="E79" s="44"/>
      <c r="F79" s="42">
        <f t="shared" si="11"/>
        <v>0</v>
      </c>
      <c r="G79" s="41"/>
    </row>
    <row r="80" spans="1:24" ht="40.5">
      <c r="A80" s="71"/>
      <c r="B80" s="28"/>
      <c r="C80" s="3" t="s">
        <v>461</v>
      </c>
      <c r="D80" s="72"/>
      <c r="E80" s="44"/>
      <c r="F80" s="41"/>
      <c r="G80" s="41"/>
      <c r="S80" s="126"/>
      <c r="T80" s="126"/>
      <c r="U80" s="126"/>
      <c r="V80" s="126"/>
      <c r="W80" s="126"/>
      <c r="X80" s="126"/>
    </row>
    <row r="81" spans="1:24" ht="20.25">
      <c r="A81" s="71">
        <v>708</v>
      </c>
      <c r="B81" s="28" t="s">
        <v>357</v>
      </c>
      <c r="C81" s="5" t="s">
        <v>97</v>
      </c>
      <c r="D81" s="72">
        <v>5</v>
      </c>
      <c r="E81" s="44"/>
      <c r="F81" s="42">
        <f t="shared" ref="F81:F91" si="12">+E81*D81</f>
        <v>0</v>
      </c>
      <c r="G81" s="41"/>
      <c r="S81" s="126"/>
      <c r="T81" s="126"/>
      <c r="U81" s="126"/>
      <c r="V81" s="126"/>
      <c r="W81" s="126"/>
      <c r="X81" s="126"/>
    </row>
    <row r="82" spans="1:24" ht="20.25">
      <c r="A82" s="71">
        <v>706</v>
      </c>
      <c r="B82" s="17" t="s">
        <v>358</v>
      </c>
      <c r="C82" s="5" t="s">
        <v>98</v>
      </c>
      <c r="D82" s="72">
        <v>5</v>
      </c>
      <c r="E82" s="44"/>
      <c r="F82" s="42">
        <f t="shared" si="12"/>
        <v>0</v>
      </c>
      <c r="G82" s="41"/>
      <c r="S82" s="126"/>
      <c r="T82" s="126"/>
      <c r="U82" s="126"/>
      <c r="V82" s="126"/>
      <c r="W82" s="126"/>
      <c r="X82" s="126"/>
    </row>
    <row r="83" spans="1:24" ht="20.25">
      <c r="A83" s="71">
        <v>705</v>
      </c>
      <c r="B83" s="17"/>
      <c r="C83" s="5" t="s">
        <v>307</v>
      </c>
      <c r="D83" s="72">
        <v>5</v>
      </c>
      <c r="E83" s="44"/>
      <c r="F83" s="42">
        <f t="shared" si="12"/>
        <v>0</v>
      </c>
      <c r="G83" s="41"/>
      <c r="S83" s="126"/>
      <c r="T83" s="126"/>
      <c r="U83" s="126"/>
      <c r="V83" s="126"/>
      <c r="W83" s="126"/>
      <c r="X83" s="126"/>
    </row>
    <row r="84" spans="1:24" ht="20.25">
      <c r="A84" s="71"/>
      <c r="B84" s="17"/>
      <c r="C84" s="3" t="s">
        <v>60</v>
      </c>
      <c r="D84" s="72"/>
      <c r="E84" s="44"/>
      <c r="F84" s="42"/>
      <c r="G84" s="41"/>
      <c r="S84" s="126"/>
      <c r="T84" s="126"/>
      <c r="U84" s="126"/>
      <c r="V84" s="126"/>
      <c r="W84" s="126"/>
      <c r="X84" s="126"/>
    </row>
    <row r="85" spans="1:24" ht="20.25">
      <c r="A85" s="71">
        <v>903</v>
      </c>
      <c r="B85" s="17"/>
      <c r="C85" s="4" t="s">
        <v>817</v>
      </c>
      <c r="D85" s="72">
        <v>12.2</v>
      </c>
      <c r="E85" s="44"/>
      <c r="F85" s="42">
        <f t="shared" si="12"/>
        <v>0</v>
      </c>
      <c r="G85" s="41"/>
      <c r="H85" s="84"/>
      <c r="S85" s="126"/>
      <c r="T85" s="126" t="s">
        <v>690</v>
      </c>
      <c r="U85" s="126"/>
      <c r="V85" s="126"/>
      <c r="W85" s="126"/>
      <c r="X85" s="126"/>
    </row>
    <row r="86" spans="1:24" ht="40.5">
      <c r="A86" s="71" t="s">
        <v>861</v>
      </c>
      <c r="B86" s="17"/>
      <c r="C86" s="4" t="s">
        <v>869</v>
      </c>
      <c r="D86" s="72">
        <v>18</v>
      </c>
      <c r="E86" s="44"/>
      <c r="F86" s="42">
        <f t="shared" si="12"/>
        <v>0</v>
      </c>
      <c r="G86" s="63" t="str">
        <f>+HYPERLINK("https://www.flenghi.it/product/guanto-tecnico-softshell/","FOTO ARTICOLO")</f>
        <v>FOTO ARTICOLO</v>
      </c>
      <c r="H86"/>
      <c r="S86" s="126"/>
      <c r="T86" s="126" t="s">
        <v>741</v>
      </c>
      <c r="U86" s="126"/>
      <c r="V86" s="126"/>
      <c r="W86" s="126"/>
      <c r="X86" s="126"/>
    </row>
    <row r="87" spans="1:24" ht="20.25">
      <c r="A87" s="71">
        <v>900</v>
      </c>
      <c r="B87" s="17"/>
      <c r="C87" s="4" t="s">
        <v>643</v>
      </c>
      <c r="D87" s="72">
        <v>13.3</v>
      </c>
      <c r="E87" s="44"/>
      <c r="F87" s="42">
        <f t="shared" si="12"/>
        <v>0</v>
      </c>
      <c r="G87" s="17" t="s">
        <v>690</v>
      </c>
      <c r="H87"/>
      <c r="S87" s="126"/>
      <c r="T87" s="126" t="s">
        <v>742</v>
      </c>
      <c r="U87" s="126"/>
      <c r="V87" s="126"/>
      <c r="W87" s="126"/>
      <c r="X87" s="126"/>
    </row>
    <row r="88" spans="1:24" ht="20.25">
      <c r="A88" s="71">
        <v>901</v>
      </c>
      <c r="B88" s="17"/>
      <c r="C88" s="4" t="s">
        <v>693</v>
      </c>
      <c r="D88" s="72">
        <v>10</v>
      </c>
      <c r="E88" s="44"/>
      <c r="F88" s="42">
        <f t="shared" si="12"/>
        <v>0</v>
      </c>
      <c r="G88" s="41"/>
      <c r="H88"/>
      <c r="S88" s="126"/>
      <c r="U88" s="126"/>
      <c r="V88" s="126"/>
      <c r="W88" s="126"/>
      <c r="X88" s="126"/>
    </row>
    <row r="89" spans="1:24" ht="20.25">
      <c r="A89" s="71">
        <v>904</v>
      </c>
      <c r="B89" s="17" t="s">
        <v>359</v>
      </c>
      <c r="C89" s="4" t="s">
        <v>52</v>
      </c>
      <c r="D89" s="72">
        <v>29.5</v>
      </c>
      <c r="E89" s="44"/>
      <c r="F89" s="42">
        <f t="shared" si="12"/>
        <v>0</v>
      </c>
      <c r="G89" s="41"/>
      <c r="H89"/>
      <c r="S89" s="126"/>
      <c r="T89" s="126"/>
      <c r="U89" s="126"/>
      <c r="V89" s="126"/>
      <c r="W89" s="126"/>
      <c r="X89" s="126"/>
    </row>
    <row r="90" spans="1:24" ht="20.25">
      <c r="A90" s="71">
        <v>902</v>
      </c>
      <c r="B90" s="17"/>
      <c r="C90" s="4" t="s">
        <v>53</v>
      </c>
      <c r="D90" s="72">
        <v>41.5</v>
      </c>
      <c r="E90" s="44"/>
      <c r="F90" s="42">
        <f t="shared" si="12"/>
        <v>0</v>
      </c>
      <c r="G90" s="41"/>
      <c r="H90"/>
      <c r="S90" s="126"/>
      <c r="T90" s="126"/>
      <c r="U90" s="126"/>
      <c r="V90" s="126"/>
      <c r="W90" s="126"/>
      <c r="X90" s="126"/>
    </row>
    <row r="91" spans="1:24" ht="20.25">
      <c r="A91" s="71">
        <v>905</v>
      </c>
      <c r="B91" s="17" t="s">
        <v>360</v>
      </c>
      <c r="C91" s="4" t="s">
        <v>361</v>
      </c>
      <c r="D91" s="72">
        <v>25</v>
      </c>
      <c r="E91" s="44"/>
      <c r="F91" s="42">
        <f t="shared" si="12"/>
        <v>0</v>
      </c>
      <c r="G91" s="41"/>
      <c r="H91"/>
      <c r="S91" s="126"/>
      <c r="T91" s="126"/>
      <c r="U91" s="126"/>
      <c r="V91" s="126"/>
      <c r="W91" s="126"/>
      <c r="X91" s="126"/>
    </row>
    <row r="92" spans="1:24" ht="20.25">
      <c r="A92" s="71">
        <v>607</v>
      </c>
      <c r="B92" s="17" t="s">
        <v>362</v>
      </c>
      <c r="C92" s="3" t="s">
        <v>293</v>
      </c>
      <c r="D92" s="72">
        <v>13</v>
      </c>
      <c r="E92" s="44"/>
      <c r="F92" s="41">
        <f t="shared" ref="F92" si="13">+E92*D92</f>
        <v>0</v>
      </c>
      <c r="G92" s="17" t="s">
        <v>690</v>
      </c>
      <c r="S92" s="126"/>
      <c r="T92" s="126"/>
      <c r="U92" s="126"/>
      <c r="V92" s="126"/>
      <c r="W92" s="126"/>
      <c r="X92" s="126"/>
    </row>
    <row r="93" spans="1:24" ht="26.25">
      <c r="A93" s="71"/>
      <c r="B93" s="17"/>
      <c r="C93" s="12" t="s">
        <v>583</v>
      </c>
      <c r="D93" s="72"/>
      <c r="E93" s="44"/>
      <c r="F93" s="41"/>
      <c r="G93" s="41"/>
      <c r="S93" s="126"/>
      <c r="T93" s="126"/>
      <c r="U93" s="126"/>
      <c r="V93" s="126"/>
      <c r="W93" s="126"/>
      <c r="X93" s="126"/>
    </row>
    <row r="94" spans="1:24" ht="40.5">
      <c r="A94" s="71"/>
      <c r="B94" s="17"/>
      <c r="C94" s="66" t="s">
        <v>597</v>
      </c>
      <c r="D94" s="72"/>
      <c r="E94" s="44"/>
      <c r="F94" s="41"/>
      <c r="G94" s="41"/>
    </row>
    <row r="95" spans="1:24" ht="40.5">
      <c r="A95" s="71" t="s">
        <v>258</v>
      </c>
      <c r="B95" s="17" t="s">
        <v>364</v>
      </c>
      <c r="C95" s="4" t="s">
        <v>624</v>
      </c>
      <c r="D95" s="72">
        <v>103.5</v>
      </c>
      <c r="E95" s="44"/>
      <c r="F95" s="41">
        <f>+E95*D95</f>
        <v>0</v>
      </c>
      <c r="G95" s="63" t="str">
        <f>+HYPERLINK("https://www.flenghi.it/product/scarpa-bassa-unisex-invernale/","FOTO ARTICOLO")</f>
        <v>FOTO ARTICOLO</v>
      </c>
    </row>
    <row r="96" spans="1:24" ht="40.5">
      <c r="A96" s="71" t="s">
        <v>281</v>
      </c>
      <c r="B96" s="17" t="s">
        <v>364</v>
      </c>
      <c r="C96" s="4" t="s">
        <v>625</v>
      </c>
      <c r="D96" s="72">
        <v>109.5</v>
      </c>
      <c r="E96" s="44"/>
      <c r="F96" s="41">
        <f t="shared" ref="F96:F97" si="14">+E96*D96</f>
        <v>0</v>
      </c>
      <c r="G96" s="63" t="str">
        <f>+HYPERLINK("https://www.flenghi.it/catalogo/scarpa-bassa-invernale-uomo/","FOTO ARTICOLO")</f>
        <v>FOTO ARTICOLO</v>
      </c>
    </row>
    <row r="97" spans="1:9" ht="40.5">
      <c r="A97" s="71" t="s">
        <v>538</v>
      </c>
      <c r="B97" s="35" t="s">
        <v>500</v>
      </c>
      <c r="C97" s="4" t="s">
        <v>626</v>
      </c>
      <c r="D97" s="72">
        <v>102.5</v>
      </c>
      <c r="E97" s="44"/>
      <c r="F97" s="41">
        <f t="shared" si="14"/>
        <v>0</v>
      </c>
      <c r="G97" s="63" t="str">
        <f>+HYPERLINK("https://www.flenghi.it/product/scarpa-bassa-donna-invernale/","FOTO ARTICOLO")</f>
        <v>FOTO ARTICOLO</v>
      </c>
    </row>
    <row r="98" spans="1:9" ht="40.5">
      <c r="A98" s="71" t="s">
        <v>259</v>
      </c>
      <c r="B98" s="17" t="s">
        <v>365</v>
      </c>
      <c r="C98" s="4" t="s">
        <v>598</v>
      </c>
      <c r="D98" s="72">
        <v>111.5</v>
      </c>
      <c r="E98" s="44"/>
      <c r="F98" s="41">
        <f>+E98*D98</f>
        <v>0</v>
      </c>
      <c r="G98" s="63" t="str">
        <f>+HYPERLINK("https://www.flenghi.it/product/polacco-unisex/","FOTO ARTICOLO")</f>
        <v>FOTO ARTICOLO</v>
      </c>
    </row>
    <row r="99" spans="1:9" ht="40.5">
      <c r="A99" s="71" t="s">
        <v>289</v>
      </c>
      <c r="B99" s="17"/>
      <c r="C99" s="4" t="s">
        <v>627</v>
      </c>
      <c r="D99" s="72">
        <v>136.5</v>
      </c>
      <c r="E99" s="44"/>
      <c r="F99" s="41">
        <f>+E99*D99</f>
        <v>0</v>
      </c>
      <c r="G99" s="63" t="str">
        <f>+HYPERLINK("https://www.flenghi.it/product/polacco-unisex-cerniera-laterale/","FOTO ARTICOLO")</f>
        <v>FOTO ARTICOLO</v>
      </c>
    </row>
    <row r="100" spans="1:9" s="25" customFormat="1" ht="40.5">
      <c r="A100" s="71" t="s">
        <v>314</v>
      </c>
      <c r="B100" s="17"/>
      <c r="C100" s="4" t="s">
        <v>599</v>
      </c>
      <c r="D100" s="72">
        <v>111.5</v>
      </c>
      <c r="E100" s="44"/>
      <c r="F100" s="41">
        <f>+E100*D100</f>
        <v>0</v>
      </c>
      <c r="G100" s="63" t="str">
        <f>+HYPERLINK("https://www.flenghi.it/product/scarpa-polacco-donna/","FOTO ARTICOLO")</f>
        <v>FOTO ARTICOLO</v>
      </c>
      <c r="H100" s="90"/>
      <c r="I100" s="43"/>
    </row>
    <row r="101" spans="1:9" s="25" customFormat="1" ht="40.5">
      <c r="A101" s="71" t="s">
        <v>288</v>
      </c>
      <c r="B101" s="17"/>
      <c r="C101" s="4" t="s">
        <v>628</v>
      </c>
      <c r="D101" s="72">
        <v>111.5</v>
      </c>
      <c r="E101" s="44"/>
      <c r="F101" s="41">
        <f>+E101*D101</f>
        <v>0</v>
      </c>
      <c r="G101" s="63" t="str">
        <f>+HYPERLINK("https://www.flenghi.it/catalogo/scarpa-mocassino/","FOTO ARTICOLO")</f>
        <v>FOTO ARTICOLO</v>
      </c>
      <c r="H101" s="90"/>
      <c r="I101" s="43"/>
    </row>
    <row r="102" spans="1:9" ht="40.5">
      <c r="A102" s="71" t="s">
        <v>260</v>
      </c>
      <c r="B102" s="17"/>
      <c r="C102" s="4" t="s">
        <v>629</v>
      </c>
      <c r="D102" s="72">
        <v>169.5</v>
      </c>
      <c r="E102" s="44"/>
      <c r="F102" s="41">
        <f>+E102*D102</f>
        <v>0</v>
      </c>
      <c r="G102" s="63" t="str">
        <f>+HYPERLINK("https://www.flenghi.it/catalogo/stivale-donna/","FOTO ARTICOLO")</f>
        <v>FOTO ARTICOLO</v>
      </c>
      <c r="H102" s="90"/>
    </row>
    <row r="103" spans="1:9" ht="46.5">
      <c r="A103" s="71"/>
      <c r="B103" s="17"/>
      <c r="C103" s="66" t="s">
        <v>596</v>
      </c>
      <c r="D103" s="72"/>
      <c r="E103" s="44"/>
      <c r="F103" s="41"/>
      <c r="G103" s="41"/>
    </row>
    <row r="104" spans="1:9" ht="23.25" customHeight="1">
      <c r="A104" s="71" t="s">
        <v>143</v>
      </c>
      <c r="B104" s="17" t="s">
        <v>363</v>
      </c>
      <c r="C104" s="4" t="s">
        <v>630</v>
      </c>
      <c r="D104" s="72">
        <v>104.5</v>
      </c>
      <c r="E104" s="44"/>
      <c r="F104" s="41">
        <f t="shared" ref="F104:F123" si="15">+E104*D104</f>
        <v>0</v>
      </c>
      <c r="G104" s="63" t="str">
        <f>+HYPERLINK("https://www.flenghi.it/catalogo/scarpa-bassa/","FOTO ARTICOLO")</f>
        <v>FOTO ARTICOLO</v>
      </c>
      <c r="H104" s="90"/>
    </row>
    <row r="105" spans="1:9" ht="60.75">
      <c r="A105" s="71" t="s">
        <v>540</v>
      </c>
      <c r="B105" s="35" t="s">
        <v>500</v>
      </c>
      <c r="C105" s="4" t="s">
        <v>620</v>
      </c>
      <c r="D105" s="72">
        <v>102.5</v>
      </c>
      <c r="E105" s="44"/>
      <c r="F105" s="41">
        <f t="shared" si="15"/>
        <v>0</v>
      </c>
      <c r="G105" s="63" t="str">
        <f>+HYPERLINK("https://www.flenghi.it/catalogo/scarpa-bassa-estiva-uomo/","FOTO ARTICOLO")</f>
        <v>FOTO ARTICOLO</v>
      </c>
      <c r="H105" s="90"/>
    </row>
    <row r="106" spans="1:9" ht="40.5">
      <c r="A106" s="71" t="s">
        <v>701</v>
      </c>
      <c r="B106" s="35" t="s">
        <v>500</v>
      </c>
      <c r="C106" s="4" t="s">
        <v>702</v>
      </c>
      <c r="D106" s="72">
        <v>124.5</v>
      </c>
      <c r="E106" s="44"/>
      <c r="F106" s="41">
        <f t="shared" si="15"/>
        <v>0</v>
      </c>
      <c r="G106" s="63" t="str">
        <f>+HYPERLINK("https://www.flenghi.it/catalogo/scarpa-bassa-estiva-donna-soldini/","FOTO ARTICOLO")</f>
        <v>FOTO ARTICOLO</v>
      </c>
      <c r="H106" s="90"/>
    </row>
    <row r="107" spans="1:9" ht="40.5">
      <c r="A107" s="71" t="s">
        <v>875</v>
      </c>
      <c r="B107" s="35" t="s">
        <v>500</v>
      </c>
      <c r="C107" s="4" t="s">
        <v>621</v>
      </c>
      <c r="D107" s="72">
        <v>97.8</v>
      </c>
      <c r="E107" s="44"/>
      <c r="F107" s="41">
        <f t="shared" si="15"/>
        <v>0</v>
      </c>
      <c r="G107" s="63" t="str">
        <f>+HYPERLINK("https://www.flenghi.it/catalogo/scarpa-bassa-estiva-donna/","FOTO ARTICOLO")</f>
        <v>FOTO ARTICOLO</v>
      </c>
    </row>
    <row r="108" spans="1:9" ht="40.5">
      <c r="A108" s="78" t="s">
        <v>539</v>
      </c>
      <c r="B108" s="35" t="s">
        <v>500</v>
      </c>
      <c r="C108" s="4" t="s">
        <v>622</v>
      </c>
      <c r="D108" s="72">
        <v>114.5</v>
      </c>
      <c r="E108" s="44"/>
      <c r="F108" s="41">
        <f t="shared" si="15"/>
        <v>0</v>
      </c>
      <c r="G108" s="63" t="str">
        <f>+HYPERLINK("https://www.flenghi.it/catalogo/scarpa-bassa-donna-mod-chanel/","FOTO ARTICOLO")</f>
        <v>FOTO ARTICOLO</v>
      </c>
    </row>
    <row r="109" spans="1:9" ht="20.25">
      <c r="A109" s="71" t="s">
        <v>876</v>
      </c>
      <c r="B109" s="17" t="s">
        <v>366</v>
      </c>
      <c r="C109" s="4" t="s">
        <v>623</v>
      </c>
      <c r="D109" s="72">
        <v>114.5</v>
      </c>
      <c r="E109" s="44"/>
      <c r="F109" s="41">
        <f t="shared" si="15"/>
        <v>0</v>
      </c>
      <c r="G109" s="63" t="str">
        <f>+HYPERLINK("https://www.flenghi.it/catalogo/scarpa-bassa-donna-mod-decollete/","FOTO ARTICOLO")</f>
        <v>FOTO ARTICOLO</v>
      </c>
    </row>
    <row r="110" spans="1:9" ht="60.75">
      <c r="A110" s="71"/>
      <c r="B110" s="17"/>
      <c r="C110" s="66" t="s">
        <v>703</v>
      </c>
      <c r="D110" s="44"/>
      <c r="E110" s="44"/>
      <c r="F110" s="41"/>
      <c r="G110" s="63"/>
    </row>
    <row r="111" spans="1:9" ht="20.25">
      <c r="A111" s="71" t="s">
        <v>704</v>
      </c>
      <c r="B111" s="35" t="s">
        <v>500</v>
      </c>
      <c r="C111" s="4" t="s">
        <v>705</v>
      </c>
      <c r="D111" s="72">
        <v>144.5</v>
      </c>
      <c r="E111" s="44"/>
      <c r="F111" s="41">
        <f t="shared" si="15"/>
        <v>0</v>
      </c>
      <c r="G111" s="63" t="str">
        <f>+HYPERLINK("https://www.flenghi.it/catalogo/linea-da-cerimonia-alta-uniforme-ufficiali/","FOTO ARTICOLO")</f>
        <v>FOTO ARTICOLO</v>
      </c>
    </row>
    <row r="112" spans="1:9" ht="20.25">
      <c r="A112" s="71" t="s">
        <v>706</v>
      </c>
      <c r="B112" s="35" t="s">
        <v>500</v>
      </c>
      <c r="C112" s="4" t="s">
        <v>707</v>
      </c>
      <c r="D112" s="72">
        <v>142.5</v>
      </c>
      <c r="E112" s="44"/>
      <c r="F112" s="41">
        <f t="shared" si="15"/>
        <v>0</v>
      </c>
      <c r="G112" s="63" t="str">
        <f t="shared" ref="G112:G116" si="16">+HYPERLINK("https://www.flenghi.it/catalogo/linea-da-cerimonia-alta-uniforme-ufficiali/","FOTO ARTICOLO")</f>
        <v>FOTO ARTICOLO</v>
      </c>
    </row>
    <row r="113" spans="1:9" ht="20.25">
      <c r="A113" s="71" t="s">
        <v>708</v>
      </c>
      <c r="B113" s="35" t="s">
        <v>500</v>
      </c>
      <c r="C113" s="4" t="s">
        <v>709</v>
      </c>
      <c r="D113" s="72">
        <v>112.5</v>
      </c>
      <c r="E113" s="44"/>
      <c r="F113" s="41">
        <f t="shared" si="15"/>
        <v>0</v>
      </c>
      <c r="G113" s="63" t="str">
        <f t="shared" si="16"/>
        <v>FOTO ARTICOLO</v>
      </c>
    </row>
    <row r="114" spans="1:9" ht="20.25">
      <c r="A114" s="71" t="s">
        <v>710</v>
      </c>
      <c r="B114" s="35" t="s">
        <v>500</v>
      </c>
      <c r="C114" s="4" t="s">
        <v>711</v>
      </c>
      <c r="D114" s="72">
        <v>113.5</v>
      </c>
      <c r="E114" s="44"/>
      <c r="F114" s="41">
        <f t="shared" si="15"/>
        <v>0</v>
      </c>
      <c r="G114" s="63" t="str">
        <f t="shared" si="16"/>
        <v>FOTO ARTICOLO</v>
      </c>
    </row>
    <row r="115" spans="1:9" ht="20.25">
      <c r="A115" s="71" t="s">
        <v>712</v>
      </c>
      <c r="B115" s="35" t="s">
        <v>500</v>
      </c>
      <c r="C115" s="4" t="s">
        <v>713</v>
      </c>
      <c r="D115" s="72">
        <v>114.5</v>
      </c>
      <c r="E115" s="44"/>
      <c r="F115" s="41">
        <f t="shared" si="15"/>
        <v>0</v>
      </c>
      <c r="G115" s="63" t="str">
        <f t="shared" si="16"/>
        <v>FOTO ARTICOLO</v>
      </c>
    </row>
    <row r="116" spans="1:9" ht="20.25">
      <c r="A116" s="71" t="s">
        <v>714</v>
      </c>
      <c r="B116" s="35" t="s">
        <v>500</v>
      </c>
      <c r="C116" s="4" t="s">
        <v>715</v>
      </c>
      <c r="D116" s="72">
        <v>114.5</v>
      </c>
      <c r="E116" s="44"/>
      <c r="F116" s="41">
        <f t="shared" si="15"/>
        <v>0</v>
      </c>
      <c r="G116" s="63" t="str">
        <f t="shared" si="16"/>
        <v>FOTO ARTICOLO</v>
      </c>
    </row>
    <row r="117" spans="1:9" ht="40.5">
      <c r="A117" s="71"/>
      <c r="B117" s="17"/>
      <c r="C117" s="66" t="s">
        <v>592</v>
      </c>
      <c r="D117" s="72"/>
      <c r="E117" s="44"/>
      <c r="F117" s="41"/>
      <c r="G117" s="41"/>
    </row>
    <row r="118" spans="1:9" ht="81">
      <c r="A118" s="71" t="s">
        <v>820</v>
      </c>
      <c r="B118" s="35" t="s">
        <v>500</v>
      </c>
      <c r="C118" s="4" t="s">
        <v>818</v>
      </c>
      <c r="D118" s="72">
        <v>124.9</v>
      </c>
      <c r="E118" s="44"/>
      <c r="F118" s="42">
        <f t="shared" si="15"/>
        <v>0</v>
      </c>
      <c r="G118" s="63" t="str">
        <f>+HYPERLINK("https://www.flenghi.it/product/soldini-professional-46870/","FOTO ARTICOLO")</f>
        <v>FOTO ARTICOLO</v>
      </c>
      <c r="I118" s="89"/>
    </row>
    <row r="119" spans="1:9" ht="60.75">
      <c r="A119" s="71" t="s">
        <v>819</v>
      </c>
      <c r="B119" s="35" t="s">
        <v>500</v>
      </c>
      <c r="C119" s="4" t="s">
        <v>821</v>
      </c>
      <c r="D119" s="72">
        <v>132.9</v>
      </c>
      <c r="E119" s="44"/>
      <c r="F119" s="42">
        <f t="shared" si="15"/>
        <v>0</v>
      </c>
      <c r="G119" s="63" t="str">
        <f>+HYPERLINK("https://www.flenghi.it/product/soldini-professional-46876/","FOTO ARTICOLO")</f>
        <v>FOTO ARTICOLO</v>
      </c>
      <c r="I119" s="89"/>
    </row>
    <row r="120" spans="1:9" ht="81">
      <c r="A120" s="78" t="s">
        <v>524</v>
      </c>
      <c r="B120" s="35" t="s">
        <v>500</v>
      </c>
      <c r="C120" s="32" t="s">
        <v>631</v>
      </c>
      <c r="D120" s="72">
        <v>158.5</v>
      </c>
      <c r="E120" s="44"/>
      <c r="F120" s="42">
        <f t="shared" si="15"/>
        <v>0</v>
      </c>
      <c r="G120" s="63" t="str">
        <f>+HYPERLINK("https://www.flenghi.it/product/sneaker-bassa/","FOTO ARTICOLO")</f>
        <v>FOTO ARTICOLO</v>
      </c>
    </row>
    <row r="121" spans="1:9" ht="60.75">
      <c r="A121" s="78" t="s">
        <v>877</v>
      </c>
      <c r="B121" s="35" t="s">
        <v>500</v>
      </c>
      <c r="C121" s="32" t="s">
        <v>608</v>
      </c>
      <c r="D121" s="72">
        <v>88.5</v>
      </c>
      <c r="E121" s="44"/>
      <c r="F121" s="42">
        <f t="shared" si="15"/>
        <v>0</v>
      </c>
      <c r="G121" s="63" t="str">
        <f>+HYPERLINK("https://www.flenghi.it/catalogo/scarpa-mod-sneaker-extralight/","FOTO ARTICOLO")</f>
        <v>FOTO ARTICOLO</v>
      </c>
    </row>
    <row r="122" spans="1:9" ht="81">
      <c r="A122" s="78" t="s">
        <v>888</v>
      </c>
      <c r="B122" s="35" t="s">
        <v>500</v>
      </c>
      <c r="C122" s="32" t="s">
        <v>889</v>
      </c>
      <c r="D122" s="72">
        <v>59.5</v>
      </c>
      <c r="E122" s="44"/>
      <c r="F122" s="42">
        <f t="shared" si="15"/>
        <v>0</v>
      </c>
      <c r="G122" s="63" t="str">
        <f>+HYPERLINK("https://www.flenghi.it/product/fal-seguridad-er80bk/","FOTO ARTICOLO")</f>
        <v>FOTO ARTICOLO</v>
      </c>
    </row>
    <row r="123" spans="1:9" ht="60.75">
      <c r="A123" s="78" t="s">
        <v>609</v>
      </c>
      <c r="B123" s="35" t="s">
        <v>500</v>
      </c>
      <c r="C123" s="32" t="s">
        <v>890</v>
      </c>
      <c r="D123" s="72">
        <v>159.5</v>
      </c>
      <c r="E123" s="44"/>
      <c r="F123" s="42">
        <f t="shared" si="15"/>
        <v>0</v>
      </c>
      <c r="G123" s="63" t="str">
        <f>+HYPERLINK("https://www.flenghi.it/product/sneaker-bassa-2/","FOTO ARTICOLO")</f>
        <v>FOTO ARTICOLO</v>
      </c>
    </row>
    <row r="124" spans="1:9" ht="20.25">
      <c r="A124" s="78"/>
      <c r="B124" s="17"/>
      <c r="C124" s="66" t="s">
        <v>541</v>
      </c>
      <c r="D124" s="72"/>
      <c r="E124" s="45"/>
      <c r="F124" s="42"/>
      <c r="G124" s="41"/>
    </row>
    <row r="125" spans="1:9" ht="20.25">
      <c r="A125" s="71">
        <v>503</v>
      </c>
      <c r="B125" s="17"/>
      <c r="C125" s="3" t="s">
        <v>63</v>
      </c>
      <c r="D125" s="72">
        <v>25.5</v>
      </c>
      <c r="E125" s="44"/>
      <c r="F125" s="41">
        <f>+E125*D125</f>
        <v>0</v>
      </c>
      <c r="G125" s="41"/>
    </row>
    <row r="126" spans="1:9" ht="23.25">
      <c r="A126" s="71"/>
      <c r="B126" s="17"/>
      <c r="C126" s="15" t="s">
        <v>367</v>
      </c>
      <c r="D126" s="72"/>
      <c r="E126" s="44"/>
      <c r="F126" s="41"/>
      <c r="G126" s="41"/>
    </row>
    <row r="127" spans="1:9" ht="81">
      <c r="A127" s="71"/>
      <c r="B127" s="18"/>
      <c r="C127" s="16" t="s">
        <v>526</v>
      </c>
      <c r="D127" s="72"/>
      <c r="E127" s="44"/>
      <c r="F127" s="41"/>
      <c r="G127" s="41"/>
    </row>
    <row r="128" spans="1:9" ht="81">
      <c r="A128" s="78" t="s">
        <v>458</v>
      </c>
      <c r="B128" s="28" t="s">
        <v>26</v>
      </c>
      <c r="C128" s="31" t="s">
        <v>528</v>
      </c>
      <c r="D128" s="72">
        <v>84.5</v>
      </c>
      <c r="E128" s="44"/>
      <c r="F128" s="42">
        <f t="shared" ref="F128:F162" si="17">+E128*D128</f>
        <v>0</v>
      </c>
      <c r="G128" s="63" t="str">
        <f>+HYPERLINK("https://www.flenghi.it/product/completo-operativo-2/","FOTO ARTICOLO")</f>
        <v>FOTO ARTICOLO</v>
      </c>
      <c r="I128" s="128"/>
    </row>
    <row r="129" spans="1:11" ht="20.25">
      <c r="A129" s="78" t="s">
        <v>170</v>
      </c>
      <c r="B129" s="28"/>
      <c r="C129" s="31" t="s">
        <v>248</v>
      </c>
      <c r="D129" s="72">
        <v>24.5</v>
      </c>
      <c r="E129" s="44"/>
      <c r="F129" s="42">
        <f t="shared" si="17"/>
        <v>0</v>
      </c>
      <c r="G129" s="41"/>
      <c r="I129" s="128"/>
    </row>
    <row r="130" spans="1:11" ht="40.5">
      <c r="A130" s="78">
        <v>810</v>
      </c>
      <c r="B130" s="28"/>
      <c r="C130" s="29" t="s">
        <v>716</v>
      </c>
      <c r="D130" s="72">
        <v>39.5</v>
      </c>
      <c r="E130" s="44"/>
      <c r="F130" s="42">
        <f t="shared" si="17"/>
        <v>0</v>
      </c>
      <c r="G130" s="63" t="str">
        <f>+HYPERLINK("https://www.flenghi.it/catalogo/intimo-termico-x-tech/","FOTO ARTICOLO")</f>
        <v>FOTO ARTICOLO</v>
      </c>
      <c r="I130" s="128"/>
    </row>
    <row r="131" spans="1:11" ht="20.25">
      <c r="A131" s="78" t="s">
        <v>172</v>
      </c>
      <c r="B131" s="28"/>
      <c r="C131" s="31" t="s">
        <v>55</v>
      </c>
      <c r="D131" s="72">
        <v>10</v>
      </c>
      <c r="E131" s="44"/>
      <c r="F131" s="42">
        <f t="shared" si="17"/>
        <v>0</v>
      </c>
      <c r="G131" s="41"/>
      <c r="I131" s="128"/>
    </row>
    <row r="132" spans="1:11" ht="60.75">
      <c r="A132" s="78" t="s">
        <v>459</v>
      </c>
      <c r="B132" s="28" t="s">
        <v>368</v>
      </c>
      <c r="C132" s="31" t="s">
        <v>694</v>
      </c>
      <c r="D132" s="72">
        <v>74</v>
      </c>
      <c r="E132" s="44"/>
      <c r="F132" s="42">
        <f t="shared" si="17"/>
        <v>0</v>
      </c>
      <c r="G132" s="63" t="str">
        <f>+HYPERLINK("https://www.flenghi.it/product/completo-operativo-2/","FOTO ARTICOLO")</f>
        <v>FOTO ARTICOLO</v>
      </c>
      <c r="I132" s="128"/>
    </row>
    <row r="133" spans="1:11" ht="20.25">
      <c r="A133" s="78" t="s">
        <v>171</v>
      </c>
      <c r="B133" s="28"/>
      <c r="C133" s="31" t="s">
        <v>6</v>
      </c>
      <c r="D133" s="72">
        <v>22.5</v>
      </c>
      <c r="E133" s="44"/>
      <c r="F133" s="42">
        <f t="shared" si="17"/>
        <v>0</v>
      </c>
      <c r="G133" s="41"/>
    </row>
    <row r="134" spans="1:11" ht="60.75">
      <c r="A134" s="71">
        <v>707</v>
      </c>
      <c r="B134" s="17"/>
      <c r="C134" s="3" t="s">
        <v>717</v>
      </c>
      <c r="D134" s="72">
        <v>32.5</v>
      </c>
      <c r="E134" s="44"/>
      <c r="F134" s="42">
        <f t="shared" si="17"/>
        <v>0</v>
      </c>
      <c r="G134" s="63" t="str">
        <f>+HYPERLINK("https://www.flenghi.it/catalogo/intimo-termico-x-tech/","FOTO ARTICOLO")</f>
        <v>FOTO ARTICOLO</v>
      </c>
    </row>
    <row r="135" spans="1:11" ht="20.25">
      <c r="A135" s="71" t="s">
        <v>173</v>
      </c>
      <c r="B135" s="17"/>
      <c r="C135" s="14" t="s">
        <v>56</v>
      </c>
      <c r="D135" s="72">
        <v>10</v>
      </c>
      <c r="E135" s="44"/>
      <c r="F135" s="42">
        <f t="shared" si="17"/>
        <v>0</v>
      </c>
      <c r="G135" s="41"/>
    </row>
    <row r="136" spans="1:11" ht="60.75">
      <c r="A136" s="78" t="s">
        <v>302</v>
      </c>
      <c r="B136" s="28"/>
      <c r="C136" s="31" t="s">
        <v>301</v>
      </c>
      <c r="D136" s="72">
        <v>84.3</v>
      </c>
      <c r="E136" s="44"/>
      <c r="F136" s="42">
        <f t="shared" si="17"/>
        <v>0</v>
      </c>
      <c r="G136" s="63" t="str">
        <f>+HYPERLINK("https://www.flenghi.it/product/pantalone-tattico-operativo/","FOTO ARTICOLO")</f>
        <v>FOTO ARTICOLO</v>
      </c>
      <c r="H136" s="90"/>
    </row>
    <row r="137" spans="1:11" ht="60.75">
      <c r="A137" s="78" t="s">
        <v>503</v>
      </c>
      <c r="B137" s="35" t="s">
        <v>500</v>
      </c>
      <c r="C137" s="14" t="s">
        <v>501</v>
      </c>
      <c r="D137" s="72">
        <v>139.5</v>
      </c>
      <c r="E137" s="44"/>
      <c r="F137" s="42">
        <f t="shared" si="17"/>
        <v>0</v>
      </c>
      <c r="G137" s="63" t="str">
        <f>+HYPERLINK("https://www.flenghi.it/catalogo/giubbino-mod-pegaso/","FOTO ARTICOLO")</f>
        <v>FOTO ARTICOLO</v>
      </c>
    </row>
    <row r="138" spans="1:11" ht="20.25">
      <c r="A138" s="78"/>
      <c r="B138" s="27"/>
      <c r="C138" s="66" t="s">
        <v>579</v>
      </c>
      <c r="D138" s="72"/>
      <c r="E138" s="46"/>
      <c r="F138" s="42"/>
      <c r="G138" s="63"/>
    </row>
    <row r="139" spans="1:11" ht="60.75">
      <c r="A139" s="71" t="s">
        <v>465</v>
      </c>
      <c r="B139" s="17" t="s">
        <v>23</v>
      </c>
      <c r="C139" s="16" t="s">
        <v>498</v>
      </c>
      <c r="D139" s="72">
        <v>13.9</v>
      </c>
      <c r="E139" s="44"/>
      <c r="F139" s="41">
        <f t="shared" si="17"/>
        <v>0</v>
      </c>
      <c r="G139" s="63" t="str">
        <f>+HYPERLINK("https://www.flenghi.it/product/berretto-divisa-operativa-estivo/","FOTO ARTICOLO")</f>
        <v>FOTO ARTICOLO</v>
      </c>
      <c r="H139" s="84"/>
    </row>
    <row r="140" spans="1:11" ht="81">
      <c r="A140" s="71" t="s">
        <v>466</v>
      </c>
      <c r="B140" s="35" t="s">
        <v>500</v>
      </c>
      <c r="C140" s="16" t="s">
        <v>682</v>
      </c>
      <c r="D140" s="72">
        <v>6.9</v>
      </c>
      <c r="E140" s="44"/>
      <c r="F140" s="41">
        <f t="shared" si="17"/>
        <v>0</v>
      </c>
      <c r="G140" s="63"/>
      <c r="H140" s="84"/>
    </row>
    <row r="141" spans="1:11" ht="60.75">
      <c r="A141" s="71" t="s">
        <v>514</v>
      </c>
      <c r="B141" s="37"/>
      <c r="C141" s="48" t="s">
        <v>568</v>
      </c>
      <c r="D141" s="72">
        <v>20</v>
      </c>
      <c r="E141" s="44"/>
      <c r="F141" s="41">
        <f t="shared" si="17"/>
        <v>0</v>
      </c>
      <c r="G141" s="63"/>
    </row>
    <row r="142" spans="1:11" ht="40.5">
      <c r="A142" s="71" t="s">
        <v>144</v>
      </c>
      <c r="B142" s="17"/>
      <c r="C142" s="14" t="s">
        <v>77</v>
      </c>
      <c r="D142" s="72">
        <v>19.5</v>
      </c>
      <c r="E142" s="44"/>
      <c r="F142" s="41">
        <f t="shared" si="17"/>
        <v>0</v>
      </c>
      <c r="G142" s="63" t="str">
        <f>+HYPERLINK("https://www.flenghi.it/product/berretto-operativo-impermeabile/","FOTO ARTICOLO")</f>
        <v>FOTO ARTICOLO</v>
      </c>
    </row>
    <row r="143" spans="1:11" ht="81">
      <c r="A143" s="71" t="s">
        <v>268</v>
      </c>
      <c r="B143" s="35" t="s">
        <v>500</v>
      </c>
      <c r="C143" s="14" t="s">
        <v>881</v>
      </c>
      <c r="D143" s="72">
        <v>38.5</v>
      </c>
      <c r="E143" s="44"/>
      <c r="F143" s="41">
        <f t="shared" si="17"/>
        <v>0</v>
      </c>
      <c r="G143" s="41"/>
      <c r="H143" s="84"/>
    </row>
    <row r="144" spans="1:11" ht="20.25">
      <c r="A144" s="71" t="s">
        <v>450</v>
      </c>
      <c r="B144" s="28" t="s">
        <v>22</v>
      </c>
      <c r="C144" s="14" t="s">
        <v>441</v>
      </c>
      <c r="D144" s="72">
        <v>16.399999999999999</v>
      </c>
      <c r="E144" s="44"/>
      <c r="F144" s="41">
        <f t="shared" si="17"/>
        <v>0</v>
      </c>
      <c r="G144" s="41"/>
      <c r="I144" s="89"/>
      <c r="K144" s="115"/>
    </row>
    <row r="145" spans="1:14" ht="20.25">
      <c r="A145" s="71" t="s">
        <v>145</v>
      </c>
      <c r="B145" s="28"/>
      <c r="C145" s="14" t="s">
        <v>826</v>
      </c>
      <c r="D145" s="72">
        <v>12.9</v>
      </c>
      <c r="E145" s="44"/>
      <c r="F145" s="41">
        <f t="shared" si="17"/>
        <v>0</v>
      </c>
      <c r="G145" s="41"/>
      <c r="H145" s="84"/>
    </row>
    <row r="146" spans="1:14" ht="20.25">
      <c r="A146" s="71" t="s">
        <v>509</v>
      </c>
      <c r="B146" s="28"/>
      <c r="C146" s="14" t="s">
        <v>510</v>
      </c>
      <c r="D146" s="72">
        <v>12.9</v>
      </c>
      <c r="E146" s="44"/>
      <c r="F146" s="41">
        <f t="shared" si="17"/>
        <v>0</v>
      </c>
      <c r="G146" s="41"/>
      <c r="H146" s="84"/>
    </row>
    <row r="147" spans="1:14" ht="20.25">
      <c r="A147" s="78">
        <v>219</v>
      </c>
      <c r="B147" s="28"/>
      <c r="C147" s="31" t="s">
        <v>292</v>
      </c>
      <c r="D147" s="72">
        <v>12.9</v>
      </c>
      <c r="E147" s="44"/>
      <c r="F147" s="41">
        <f t="shared" si="17"/>
        <v>0</v>
      </c>
      <c r="G147" s="41"/>
      <c r="H147" s="84"/>
    </row>
    <row r="148" spans="1:14" ht="20.25">
      <c r="A148" s="78"/>
      <c r="B148" s="28"/>
      <c r="C148" s="66" t="s">
        <v>580</v>
      </c>
      <c r="D148" s="72"/>
      <c r="E148" s="45"/>
      <c r="F148" s="42"/>
      <c r="G148" s="41"/>
    </row>
    <row r="149" spans="1:14" ht="81">
      <c r="A149" s="71" t="s">
        <v>447</v>
      </c>
      <c r="B149" s="28" t="s">
        <v>24</v>
      </c>
      <c r="C149" s="16" t="s">
        <v>512</v>
      </c>
      <c r="D149" s="72">
        <v>27.8</v>
      </c>
      <c r="E149" s="44"/>
      <c r="F149" s="41">
        <f t="shared" si="17"/>
        <v>0</v>
      </c>
      <c r="G149" s="63" t="str">
        <f>+HYPERLINK("https://www.flenghi.it/product/polo-polizia-locale-regione-lombardia/","FOTO ARTICOLO")</f>
        <v>FOTO ARTICOLO</v>
      </c>
      <c r="H149" s="90"/>
    </row>
    <row r="150" spans="1:14" ht="20.25">
      <c r="A150" s="71" t="s">
        <v>516</v>
      </c>
      <c r="B150" s="28"/>
      <c r="C150" s="16" t="s">
        <v>471</v>
      </c>
      <c r="D150" s="72">
        <v>32.5</v>
      </c>
      <c r="E150" s="44"/>
      <c r="F150" s="41">
        <f t="shared" si="17"/>
        <v>0</v>
      </c>
      <c r="G150" s="41"/>
      <c r="H150" s="84"/>
    </row>
    <row r="151" spans="1:14" ht="81">
      <c r="A151" s="71" t="s">
        <v>496</v>
      </c>
      <c r="B151" s="28" t="s">
        <v>24</v>
      </c>
      <c r="C151" s="16" t="s">
        <v>513</v>
      </c>
      <c r="D151" s="72">
        <v>34.5</v>
      </c>
      <c r="E151" s="44"/>
      <c r="F151" s="41">
        <f t="shared" si="17"/>
        <v>0</v>
      </c>
      <c r="G151" s="41"/>
      <c r="H151" s="84"/>
    </row>
    <row r="152" spans="1:14" ht="20.25">
      <c r="A152" s="71" t="s">
        <v>448</v>
      </c>
      <c r="B152" s="28"/>
      <c r="C152" s="16" t="s">
        <v>442</v>
      </c>
      <c r="D152" s="72">
        <v>5</v>
      </c>
      <c r="E152" s="44"/>
      <c r="F152" s="41">
        <f t="shared" si="17"/>
        <v>0</v>
      </c>
      <c r="G152" s="41"/>
    </row>
    <row r="153" spans="1:14" ht="20.25">
      <c r="A153" s="71" t="s">
        <v>457</v>
      </c>
      <c r="B153" s="28"/>
      <c r="C153" s="3" t="s">
        <v>456</v>
      </c>
      <c r="D153" s="72">
        <v>8.9</v>
      </c>
      <c r="E153" s="44"/>
      <c r="F153" s="41">
        <f t="shared" si="17"/>
        <v>0</v>
      </c>
      <c r="G153" s="41"/>
      <c r="I153" s="89"/>
      <c r="N153" s="115"/>
    </row>
    <row r="154" spans="1:14" ht="20.25">
      <c r="A154" s="71">
        <v>609</v>
      </c>
      <c r="B154" s="17"/>
      <c r="C154" s="14" t="s">
        <v>37</v>
      </c>
      <c r="D154" s="72">
        <v>9.5</v>
      </c>
      <c r="E154" s="44"/>
      <c r="F154" s="41">
        <f t="shared" si="17"/>
        <v>0</v>
      </c>
      <c r="G154" s="41"/>
      <c r="H154" s="84"/>
      <c r="N154" s="115"/>
    </row>
    <row r="155" spans="1:14" ht="20.25">
      <c r="A155" s="71"/>
      <c r="B155" s="17"/>
      <c r="C155" s="66" t="s">
        <v>581</v>
      </c>
      <c r="D155" s="72"/>
      <c r="E155" s="44"/>
      <c r="F155" s="41"/>
      <c r="G155" s="41"/>
    </row>
    <row r="156" spans="1:14" ht="60.75">
      <c r="A156" s="71" t="s">
        <v>467</v>
      </c>
      <c r="B156" s="17"/>
      <c r="C156" s="14" t="s">
        <v>518</v>
      </c>
      <c r="D156" s="72">
        <v>99.5</v>
      </c>
      <c r="E156" s="44"/>
      <c r="F156" s="41">
        <f t="shared" si="17"/>
        <v>0</v>
      </c>
      <c r="G156" s="63" t="str">
        <f>+HYPERLINK("https://www.flenghi.it/catalogo/guanto-antitaglio-adamantium/","FOTO ARTICOLO")</f>
        <v>FOTO ARTICOLO</v>
      </c>
    </row>
    <row r="157" spans="1:14" ht="40.5">
      <c r="A157" s="71" t="s">
        <v>468</v>
      </c>
      <c r="B157" s="17"/>
      <c r="C157" s="16" t="s">
        <v>519</v>
      </c>
      <c r="D157" s="72">
        <v>85</v>
      </c>
      <c r="E157" s="44"/>
      <c r="F157" s="41">
        <f t="shared" si="17"/>
        <v>0</v>
      </c>
      <c r="G157" s="63" t="str">
        <f>+HYPERLINK("https://www.flenghi.it/catalogo/guanto-antitaglio-dgs100/","FOTO ARTICOLO")</f>
        <v>FOTO ARTICOLO</v>
      </c>
    </row>
    <row r="158" spans="1:14" ht="40.5">
      <c r="A158" s="71">
        <v>909</v>
      </c>
      <c r="B158" s="17"/>
      <c r="C158" s="14" t="s">
        <v>280</v>
      </c>
      <c r="D158" s="72">
        <v>48.5</v>
      </c>
      <c r="E158" s="44"/>
      <c r="F158" s="41">
        <f t="shared" si="17"/>
        <v>0</v>
      </c>
      <c r="G158" s="63" t="str">
        <f>+HYPERLINK("https://www.flenghi.it/catalogo/guanti-antitaglio-og08-duty-plus/","FOTO ARTICOLO")</f>
        <v>FOTO ARTICOLO</v>
      </c>
      <c r="H158" s="84"/>
    </row>
    <row r="159" spans="1:14" ht="60.75">
      <c r="A159" s="71" t="s">
        <v>253</v>
      </c>
      <c r="B159" s="28"/>
      <c r="C159" s="16" t="s">
        <v>270</v>
      </c>
      <c r="D159" s="72">
        <v>49.5</v>
      </c>
      <c r="E159" s="44"/>
      <c r="F159" s="41">
        <f t="shared" si="17"/>
        <v>0</v>
      </c>
      <c r="G159" s="63" t="str">
        <f>+HYPERLINK("https://www.flenghi.it/catalogo/guanto-antitaglio-og07-barrier/","FOTO ARTICOLO")</f>
        <v>FOTO ARTICOLO</v>
      </c>
      <c r="H159" s="84"/>
    </row>
    <row r="160" spans="1:14" ht="20.25">
      <c r="A160" s="71"/>
      <c r="B160" s="28"/>
      <c r="C160" s="66" t="s">
        <v>582</v>
      </c>
      <c r="D160" s="72"/>
      <c r="E160" s="44"/>
      <c r="F160" s="41"/>
      <c r="G160" s="41"/>
    </row>
    <row r="161" spans="1:8" ht="60.75">
      <c r="A161" s="71" t="s">
        <v>472</v>
      </c>
      <c r="B161" s="52" t="s">
        <v>478</v>
      </c>
      <c r="C161" s="14" t="s">
        <v>476</v>
      </c>
      <c r="D161" s="72">
        <v>6.9</v>
      </c>
      <c r="E161" s="44"/>
      <c r="F161" s="41">
        <f t="shared" si="17"/>
        <v>0</v>
      </c>
      <c r="G161" s="41"/>
    </row>
    <row r="162" spans="1:8" ht="20.25">
      <c r="A162" s="71" t="s">
        <v>475</v>
      </c>
      <c r="B162" s="28"/>
      <c r="C162" s="14" t="s">
        <v>477</v>
      </c>
      <c r="D162" s="72">
        <v>5.9</v>
      </c>
      <c r="E162" s="44"/>
      <c r="F162" s="41">
        <f t="shared" si="17"/>
        <v>0</v>
      </c>
      <c r="G162" s="41"/>
    </row>
    <row r="163" spans="1:8" ht="26.25">
      <c r="A163" s="71"/>
      <c r="B163" s="17"/>
      <c r="C163" s="12" t="s">
        <v>584</v>
      </c>
      <c r="D163" s="72"/>
      <c r="E163" s="44"/>
      <c r="F163" s="41"/>
      <c r="G163" s="41"/>
    </row>
    <row r="164" spans="1:8" ht="60.75">
      <c r="A164" s="78" t="s">
        <v>261</v>
      </c>
      <c r="B164" s="28" t="s">
        <v>369</v>
      </c>
      <c r="C164" s="32" t="s">
        <v>600</v>
      </c>
      <c r="D164" s="72">
        <v>103.5</v>
      </c>
      <c r="E164" s="44"/>
      <c r="F164" s="42">
        <f t="shared" ref="F164:F170" si="18">+E164*D164</f>
        <v>0</v>
      </c>
      <c r="G164" s="63" t="str">
        <f>+HYPERLINK("https://www.flenghi.it/product/scarpa-anfibio-tattico/","FOTO ARTICOLO")</f>
        <v>FOTO ARTICOLO</v>
      </c>
    </row>
    <row r="165" spans="1:8" ht="40.5">
      <c r="A165" s="71" t="s">
        <v>520</v>
      </c>
      <c r="B165" s="17" t="s">
        <v>369</v>
      </c>
      <c r="C165" s="4" t="s">
        <v>601</v>
      </c>
      <c r="D165" s="72">
        <v>101.5</v>
      </c>
      <c r="E165" s="44"/>
      <c r="F165" s="42">
        <f t="shared" si="18"/>
        <v>0</v>
      </c>
      <c r="G165" s="63" t="str">
        <f>+HYPERLINK("https://www.flenghi.it/product/scarpa-anfibio-tattico/","FOTO ARTICOLO")</f>
        <v>FOTO ARTICOLO</v>
      </c>
    </row>
    <row r="166" spans="1:8" ht="60.75">
      <c r="A166" s="71" t="s">
        <v>315</v>
      </c>
      <c r="B166" s="17"/>
      <c r="C166" s="118" t="s">
        <v>543</v>
      </c>
      <c r="D166" s="72">
        <v>149.5</v>
      </c>
      <c r="E166" s="44"/>
      <c r="F166" s="42">
        <f t="shared" si="18"/>
        <v>0</v>
      </c>
      <c r="G166" s="63"/>
      <c r="H166" s="110"/>
    </row>
    <row r="167" spans="1:8" ht="81">
      <c r="A167" s="71" t="s">
        <v>521</v>
      </c>
      <c r="B167" s="35" t="s">
        <v>500</v>
      </c>
      <c r="C167" s="4" t="s">
        <v>542</v>
      </c>
      <c r="D167" s="72">
        <v>152.5</v>
      </c>
      <c r="E167" s="44"/>
      <c r="F167" s="42">
        <f t="shared" si="18"/>
        <v>0</v>
      </c>
      <c r="G167" s="63" t="str">
        <f>+HYPERLINK("https://www.flenghi.it/catalogo/anfibio-tattico/","FOTO ARTICOLO")</f>
        <v>FOTO ARTICOLO</v>
      </c>
    </row>
    <row r="168" spans="1:8" ht="60.75">
      <c r="A168" s="71" t="s">
        <v>825</v>
      </c>
      <c r="B168" s="35" t="s">
        <v>500</v>
      </c>
      <c r="C168" s="4" t="s">
        <v>828</v>
      </c>
      <c r="D168" s="72">
        <v>115.9</v>
      </c>
      <c r="E168" s="44"/>
      <c r="F168" s="42">
        <f t="shared" ref="F168" si="19">+E168*D168</f>
        <v>0</v>
      </c>
      <c r="G168" s="63" t="str">
        <f>+HYPERLINK("https://www.flenghi.it/product/soldini-professional-503/","FOTO ARTICOLO")</f>
        <v>FOTO ARTICOLO</v>
      </c>
    </row>
    <row r="169" spans="1:8" ht="60.75">
      <c r="A169" s="71" t="s">
        <v>822</v>
      </c>
      <c r="B169" s="35" t="s">
        <v>500</v>
      </c>
      <c r="C169" s="4" t="s">
        <v>827</v>
      </c>
      <c r="D169" s="72">
        <v>129.5</v>
      </c>
      <c r="E169" s="44"/>
      <c r="F169" s="42">
        <f t="shared" si="18"/>
        <v>0</v>
      </c>
      <c r="G169" s="63" t="str">
        <f>+HYPERLINK("https://www.flenghi.it/product/soldini-professional-504/","FOTO ARTICOLO")</f>
        <v>FOTO ARTICOLO</v>
      </c>
    </row>
    <row r="170" spans="1:8" ht="60.75">
      <c r="A170" s="71" t="s">
        <v>823</v>
      </c>
      <c r="B170" s="35" t="s">
        <v>500</v>
      </c>
      <c r="C170" s="4" t="s">
        <v>829</v>
      </c>
      <c r="D170" s="72">
        <v>146.9</v>
      </c>
      <c r="E170" s="44"/>
      <c r="F170" s="42">
        <f t="shared" si="18"/>
        <v>0</v>
      </c>
      <c r="G170" s="63" t="str">
        <f>+HYPERLINK("https://www.flenghi.it/product/soldini-professional-505/","FOTO ARTICOLO")</f>
        <v>FOTO ARTICOLO</v>
      </c>
    </row>
    <row r="171" spans="1:8" ht="40.5">
      <c r="A171" s="78"/>
      <c r="C171" s="66" t="s">
        <v>616</v>
      </c>
      <c r="D171" s="72"/>
      <c r="E171" s="45"/>
      <c r="F171" s="42"/>
      <c r="G171" s="63"/>
    </row>
    <row r="172" spans="1:8" ht="60.75">
      <c r="A172" s="78" t="s">
        <v>695</v>
      </c>
      <c r="B172" s="35" t="s">
        <v>500</v>
      </c>
      <c r="C172" s="109" t="s">
        <v>696</v>
      </c>
      <c r="D172" s="72">
        <v>153.5</v>
      </c>
      <c r="E172" s="45"/>
      <c r="F172" s="108">
        <f t="shared" ref="F172:F174" si="20">+E172*D172</f>
        <v>0</v>
      </c>
      <c r="G172" s="63" t="str">
        <f>+HYPERLINK("https://www.flenghi.it/product/fal-seguridad-pwt90/","FOTO ARTICOLO")</f>
        <v>FOTO ARTICOLO</v>
      </c>
    </row>
    <row r="173" spans="1:8" ht="60.75">
      <c r="A173" s="78" t="s">
        <v>697</v>
      </c>
      <c r="B173" s="35" t="s">
        <v>500</v>
      </c>
      <c r="C173" s="109" t="s">
        <v>698</v>
      </c>
      <c r="D173" s="72">
        <v>172</v>
      </c>
      <c r="E173" s="45"/>
      <c r="F173" s="108">
        <f t="shared" si="20"/>
        <v>0</v>
      </c>
      <c r="G173" s="63" t="str">
        <f>+HYPERLINK("https://www.flenghi.it/product/fal-seguridad-pwt900/","FOTO ARTICOLO")</f>
        <v>FOTO ARTICOLO</v>
      </c>
    </row>
    <row r="174" spans="1:8" ht="60.75">
      <c r="A174" s="78" t="s">
        <v>699</v>
      </c>
      <c r="B174" s="35" t="s">
        <v>500</v>
      </c>
      <c r="C174" s="109" t="s">
        <v>700</v>
      </c>
      <c r="D174" s="72">
        <v>183</v>
      </c>
      <c r="E174" s="45"/>
      <c r="F174" s="108">
        <f t="shared" si="20"/>
        <v>0</v>
      </c>
      <c r="G174" s="63" t="str">
        <f>+HYPERLINK("https://www.flenghi.it/product/fal-seguridad-pwt9000/","FOTO ARTICOLO")</f>
        <v>FOTO ARTICOLO</v>
      </c>
    </row>
    <row r="175" spans="1:8" ht="81">
      <c r="A175" s="78" t="s">
        <v>524</v>
      </c>
      <c r="B175" s="35" t="s">
        <v>500</v>
      </c>
      <c r="C175" s="32" t="s">
        <v>632</v>
      </c>
      <c r="D175" s="72">
        <v>158.5</v>
      </c>
      <c r="E175" s="44"/>
      <c r="F175" s="42">
        <f t="shared" ref="F175:F180" si="21">+E175*D175</f>
        <v>0</v>
      </c>
      <c r="G175" s="63" t="str">
        <f>+HYPERLINK("https://www.flenghi.it/product/sneaker-bassa/","FOTO ARTICOLO")</f>
        <v>FOTO ARTICOLO</v>
      </c>
      <c r="H175" s="90"/>
    </row>
    <row r="176" spans="1:8" ht="81">
      <c r="A176" s="78" t="s">
        <v>525</v>
      </c>
      <c r="B176" s="35" t="s">
        <v>500</v>
      </c>
      <c r="C176" s="32" t="s">
        <v>633</v>
      </c>
      <c r="D176" s="72">
        <v>179.5</v>
      </c>
      <c r="E176" s="44"/>
      <c r="F176" s="42">
        <f t="shared" si="21"/>
        <v>0</v>
      </c>
      <c r="G176" s="63" t="str">
        <f>+HYPERLINK("https://www.flenghi.it/product/scarponcino-tattico-2/","FOTO ARTICOLO")</f>
        <v>FOTO ARTICOLO</v>
      </c>
    </row>
    <row r="177" spans="1:9" ht="81">
      <c r="A177" s="78" t="s">
        <v>888</v>
      </c>
      <c r="B177" s="35" t="s">
        <v>500</v>
      </c>
      <c r="C177" s="32" t="s">
        <v>889</v>
      </c>
      <c r="D177" s="72">
        <v>59.5</v>
      </c>
      <c r="E177" s="44"/>
      <c r="F177" s="42">
        <f t="shared" si="21"/>
        <v>0</v>
      </c>
      <c r="G177" s="63" t="str">
        <f>+HYPERLINK("https://www.flenghi.it/product/fal-seguridad-er80bk/","FOTO ARTICOLO")</f>
        <v>FOTO ARTICOLO</v>
      </c>
    </row>
    <row r="178" spans="1:9" ht="40.5">
      <c r="A178" s="78"/>
      <c r="B178" s="17"/>
      <c r="C178" s="66" t="s">
        <v>617</v>
      </c>
      <c r="D178" s="72"/>
      <c r="E178" s="45"/>
      <c r="F178" s="42"/>
      <c r="G178" s="65"/>
    </row>
    <row r="179" spans="1:9" ht="60.75">
      <c r="A179" s="78" t="s">
        <v>609</v>
      </c>
      <c r="B179" s="35" t="s">
        <v>500</v>
      </c>
      <c r="C179" s="32" t="s">
        <v>891</v>
      </c>
      <c r="D179" s="72">
        <v>159.5</v>
      </c>
      <c r="E179" s="44"/>
      <c r="F179" s="42">
        <f t="shared" si="21"/>
        <v>0</v>
      </c>
      <c r="G179" s="63" t="str">
        <f>+HYPERLINK("https://www.flenghi.it/product/sneaker-bassa-2/","FOTO ARTICOLO")</f>
        <v>FOTO ARTICOLO</v>
      </c>
    </row>
    <row r="180" spans="1:9" ht="81">
      <c r="A180" s="78" t="s">
        <v>610</v>
      </c>
      <c r="B180" s="35" t="s">
        <v>500</v>
      </c>
      <c r="C180" s="32" t="s">
        <v>824</v>
      </c>
      <c r="D180" s="72">
        <v>189.5</v>
      </c>
      <c r="E180" s="44"/>
      <c r="F180" s="42">
        <f t="shared" si="21"/>
        <v>0</v>
      </c>
      <c r="G180" s="63" t="str">
        <f>+HYPERLINK("https://www.flenghi.it/product/stivaletto-operativo-2/","FOTO ARTICOLO")</f>
        <v>FOTO ARTICOLO</v>
      </c>
    </row>
    <row r="181" spans="1:9" ht="20.25">
      <c r="A181" s="71"/>
      <c r="B181" s="17"/>
      <c r="C181" s="66" t="s">
        <v>481</v>
      </c>
      <c r="D181" s="72"/>
      <c r="E181" s="44"/>
      <c r="F181" s="41"/>
      <c r="G181" s="41"/>
    </row>
    <row r="182" spans="1:9" ht="60.75">
      <c r="A182" s="71">
        <v>521</v>
      </c>
      <c r="B182" s="17"/>
      <c r="C182" s="4" t="s">
        <v>573</v>
      </c>
      <c r="D182" s="72">
        <v>279.89999999999998</v>
      </c>
      <c r="E182" s="44"/>
      <c r="F182" s="41">
        <f>+E182*D182</f>
        <v>0</v>
      </c>
      <c r="G182" s="63" t="str">
        <f>+HYPERLINK("https://www.flenghi.it/catalogo/scarponcino-tattico/","FOTO ARTICOLO")</f>
        <v>FOTO ARTICOLO</v>
      </c>
    </row>
    <row r="183" spans="1:9" ht="60.75">
      <c r="A183" s="71" t="s">
        <v>283</v>
      </c>
      <c r="B183" s="17"/>
      <c r="C183" s="4" t="s">
        <v>894</v>
      </c>
      <c r="D183" s="72">
        <v>159.5</v>
      </c>
      <c r="E183" s="44"/>
      <c r="F183" s="41">
        <f>+E183*D183</f>
        <v>0</v>
      </c>
      <c r="G183" s="63" t="str">
        <f>+HYPERLINK("https://www.flenghi.it/catalogo/scarponcino-tattico-estivo/","FOTO ARTICOLO")</f>
        <v>FOTO ARTICOLO</v>
      </c>
      <c r="I183" s="89"/>
    </row>
    <row r="184" spans="1:9" ht="23.25">
      <c r="A184" s="71"/>
      <c r="B184" s="17"/>
      <c r="C184" s="22" t="s">
        <v>99</v>
      </c>
      <c r="D184" s="72"/>
      <c r="E184" s="44"/>
      <c r="F184" s="41" t="s">
        <v>89</v>
      </c>
      <c r="G184" s="41"/>
      <c r="I184" s="89"/>
    </row>
    <row r="185" spans="1:9" ht="121.5">
      <c r="A185" s="71" t="s">
        <v>773</v>
      </c>
      <c r="B185" s="121" t="s">
        <v>774</v>
      </c>
      <c r="C185" s="3" t="s">
        <v>775</v>
      </c>
      <c r="D185" s="72">
        <v>379.5</v>
      </c>
      <c r="E185" s="44"/>
      <c r="F185" s="41">
        <f t="shared" ref="F185:F203" si="22">+E185*D185</f>
        <v>0</v>
      </c>
      <c r="G185" s="63" t="str">
        <f>+HYPERLINK("https://www.flenghi.it/product/catalogo-abbigliamento-motociclista/","FOTO ARTICOLO")</f>
        <v>FOTO ARTICOLO</v>
      </c>
      <c r="I185" s="122"/>
    </row>
    <row r="186" spans="1:9" ht="81">
      <c r="A186" s="71" t="s">
        <v>776</v>
      </c>
      <c r="B186" s="121" t="s">
        <v>777</v>
      </c>
      <c r="C186" s="3" t="s">
        <v>778</v>
      </c>
      <c r="D186" s="72">
        <v>299.5</v>
      </c>
      <c r="E186" s="44"/>
      <c r="F186" s="41">
        <f t="shared" si="22"/>
        <v>0</v>
      </c>
      <c r="G186" s="63" t="str">
        <f t="shared" ref="G186:G189" si="23">+HYPERLINK("https://www.flenghi.it/product/catalogo-abbigliamento-motociclista/","FOTO ARTICOLO")</f>
        <v>FOTO ARTICOLO</v>
      </c>
      <c r="I186" s="122"/>
    </row>
    <row r="187" spans="1:9" ht="81">
      <c r="A187" s="71" t="s">
        <v>779</v>
      </c>
      <c r="B187" s="121" t="s">
        <v>780</v>
      </c>
      <c r="C187" s="3" t="s">
        <v>781</v>
      </c>
      <c r="D187" s="72">
        <v>229.5</v>
      </c>
      <c r="E187" s="44"/>
      <c r="F187" s="41">
        <f t="shared" si="22"/>
        <v>0</v>
      </c>
      <c r="G187" s="63" t="str">
        <f t="shared" si="23"/>
        <v>FOTO ARTICOLO</v>
      </c>
      <c r="I187" s="122"/>
    </row>
    <row r="188" spans="1:9" ht="60.75">
      <c r="A188" s="71" t="s">
        <v>885</v>
      </c>
      <c r="B188" s="121" t="s">
        <v>782</v>
      </c>
      <c r="C188" s="3" t="s">
        <v>783</v>
      </c>
      <c r="D188" s="72">
        <v>159.5</v>
      </c>
      <c r="E188" s="44"/>
      <c r="F188" s="41">
        <f t="shared" si="22"/>
        <v>0</v>
      </c>
      <c r="G188" s="63" t="str">
        <f t="shared" si="23"/>
        <v>FOTO ARTICOLO</v>
      </c>
      <c r="I188" s="122"/>
    </row>
    <row r="189" spans="1:9" ht="121.5">
      <c r="A189" s="71" t="s">
        <v>784</v>
      </c>
      <c r="B189" s="121" t="s">
        <v>782</v>
      </c>
      <c r="C189" s="3" t="s">
        <v>785</v>
      </c>
      <c r="D189" s="72">
        <v>590</v>
      </c>
      <c r="E189" s="44"/>
      <c r="F189" s="41">
        <f t="shared" si="22"/>
        <v>0</v>
      </c>
      <c r="G189" s="63" t="str">
        <f t="shared" si="23"/>
        <v>FOTO ARTICOLO</v>
      </c>
      <c r="I189" s="122"/>
    </row>
    <row r="190" spans="1:9" ht="81">
      <c r="A190" s="71" t="s">
        <v>483</v>
      </c>
      <c r="B190" s="17"/>
      <c r="C190" s="3" t="s">
        <v>789</v>
      </c>
      <c r="D190" s="72">
        <v>549.5</v>
      </c>
      <c r="E190" s="44"/>
      <c r="F190" s="41">
        <f t="shared" si="22"/>
        <v>0</v>
      </c>
      <c r="G190" s="65"/>
      <c r="I190" s="122"/>
    </row>
    <row r="191" spans="1:9" ht="60.75">
      <c r="A191" s="71" t="s">
        <v>485</v>
      </c>
      <c r="B191" s="17"/>
      <c r="C191" s="3" t="s">
        <v>790</v>
      </c>
      <c r="D191" s="72">
        <v>479.5</v>
      </c>
      <c r="E191" s="44"/>
      <c r="F191" s="41">
        <f>+E191*D191</f>
        <v>0</v>
      </c>
      <c r="G191" s="65"/>
      <c r="I191" s="122"/>
    </row>
    <row r="192" spans="1:9" ht="60.75">
      <c r="A192" s="71" t="s">
        <v>484</v>
      </c>
      <c r="B192" s="17"/>
      <c r="C192" s="3" t="s">
        <v>791</v>
      </c>
      <c r="D192" s="72">
        <v>259.5</v>
      </c>
      <c r="E192" s="44"/>
      <c r="F192" s="41">
        <f t="shared" si="22"/>
        <v>0</v>
      </c>
      <c r="G192" s="63"/>
      <c r="I192" s="122"/>
    </row>
    <row r="193" spans="1:17" ht="40.5">
      <c r="A193" s="71" t="s">
        <v>792</v>
      </c>
      <c r="B193" s="17"/>
      <c r="C193" s="3" t="s">
        <v>793</v>
      </c>
      <c r="D193" s="72">
        <v>239.5</v>
      </c>
      <c r="E193" s="44"/>
      <c r="F193" s="41">
        <f t="shared" si="22"/>
        <v>0</v>
      </c>
      <c r="G193" s="63"/>
      <c r="I193" s="122"/>
    </row>
    <row r="194" spans="1:17" ht="60.75">
      <c r="A194" s="71">
        <v>910</v>
      </c>
      <c r="B194" s="17"/>
      <c r="C194" s="3" t="s">
        <v>794</v>
      </c>
      <c r="D194" s="72">
        <v>69.5</v>
      </c>
      <c r="E194" s="44"/>
      <c r="F194" s="41">
        <f t="shared" si="22"/>
        <v>0</v>
      </c>
      <c r="G194" s="63"/>
      <c r="I194" s="122"/>
    </row>
    <row r="195" spans="1:17" ht="40.5">
      <c r="A195" s="71">
        <v>911</v>
      </c>
      <c r="B195" s="17"/>
      <c r="C195" s="3" t="s">
        <v>795</v>
      </c>
      <c r="D195" s="72">
        <v>89.5</v>
      </c>
      <c r="E195" s="44"/>
      <c r="F195" s="41">
        <f t="shared" si="22"/>
        <v>0</v>
      </c>
      <c r="G195" s="63"/>
      <c r="I195" s="122"/>
    </row>
    <row r="196" spans="1:17" ht="40.5">
      <c r="A196" s="71"/>
      <c r="B196" s="17"/>
      <c r="C196" s="3" t="s">
        <v>67</v>
      </c>
      <c r="D196" s="72"/>
      <c r="E196" s="44"/>
      <c r="F196" s="41">
        <f t="shared" si="22"/>
        <v>0</v>
      </c>
      <c r="G196" s="63"/>
      <c r="I196" s="122"/>
    </row>
    <row r="197" spans="1:17" ht="40.5">
      <c r="A197" s="71">
        <v>1207</v>
      </c>
      <c r="B197" s="17"/>
      <c r="C197" s="3" t="s">
        <v>482</v>
      </c>
      <c r="D197" s="72">
        <v>170</v>
      </c>
      <c r="E197" s="44"/>
      <c r="F197" s="41">
        <f t="shared" si="22"/>
        <v>0</v>
      </c>
      <c r="G197" s="63"/>
      <c r="I197" s="122"/>
    </row>
    <row r="198" spans="1:17" ht="20.25">
      <c r="A198" s="71" t="s">
        <v>146</v>
      </c>
      <c r="B198" s="17"/>
      <c r="C198" s="3" t="s">
        <v>884</v>
      </c>
      <c r="D198" s="72">
        <v>249.5</v>
      </c>
      <c r="E198" s="44"/>
      <c r="F198" s="41">
        <f t="shared" si="22"/>
        <v>0</v>
      </c>
      <c r="G198" s="63"/>
      <c r="I198" s="122"/>
    </row>
    <row r="199" spans="1:17" ht="40.5">
      <c r="A199" s="71" t="s">
        <v>886</v>
      </c>
      <c r="B199" s="17"/>
      <c r="C199" s="3" t="s">
        <v>796</v>
      </c>
      <c r="D199" s="72">
        <v>399.5</v>
      </c>
      <c r="E199" s="44"/>
      <c r="F199" s="41">
        <f t="shared" si="22"/>
        <v>0</v>
      </c>
      <c r="G199" s="63"/>
      <c r="I199" s="122"/>
    </row>
    <row r="200" spans="1:17" ht="40.5">
      <c r="A200" s="71" t="s">
        <v>304</v>
      </c>
      <c r="B200" s="17"/>
      <c r="C200" s="3" t="s">
        <v>718</v>
      </c>
      <c r="D200" s="72">
        <v>79.5</v>
      </c>
      <c r="E200" s="44"/>
      <c r="F200" s="41">
        <f t="shared" si="22"/>
        <v>0</v>
      </c>
      <c r="G200" s="63"/>
      <c r="I200" s="122"/>
    </row>
    <row r="201" spans="1:17" ht="40.5">
      <c r="A201" s="71" t="s">
        <v>316</v>
      </c>
      <c r="B201" s="17"/>
      <c r="C201" s="3" t="s">
        <v>544</v>
      </c>
      <c r="D201" s="72">
        <v>228.5</v>
      </c>
      <c r="E201" s="44"/>
      <c r="F201" s="41">
        <f t="shared" si="22"/>
        <v>0</v>
      </c>
      <c r="G201" s="63" t="str">
        <f>+HYPERLINK("https://www.flenghi.it/catalogo/stivali-moto-estivi/","FOTO ARTICOLO")</f>
        <v>FOTO ARTICOLO</v>
      </c>
      <c r="I201" s="122"/>
    </row>
    <row r="202" spans="1:17" ht="40.5">
      <c r="A202" s="71" t="s">
        <v>262</v>
      </c>
      <c r="B202" s="17"/>
      <c r="C202" s="3" t="s">
        <v>545</v>
      </c>
      <c r="D202" s="72">
        <v>244.5</v>
      </c>
      <c r="E202" s="44"/>
      <c r="F202" s="41">
        <f t="shared" si="22"/>
        <v>0</v>
      </c>
      <c r="G202" s="63" t="str">
        <f>+HYPERLINK("https://www.flenghi.it/catalogo/stivali-moto-invernali/","FOTO ARTICOLO")</f>
        <v>FOTO ARTICOLO</v>
      </c>
      <c r="I202" s="122"/>
    </row>
    <row r="203" spans="1:17" ht="60.75">
      <c r="A203" s="71" t="s">
        <v>797</v>
      </c>
      <c r="B203" s="121" t="s">
        <v>787</v>
      </c>
      <c r="C203" s="3" t="s">
        <v>883</v>
      </c>
      <c r="D203" s="72">
        <v>199.5</v>
      </c>
      <c r="E203" s="44"/>
      <c r="F203" s="41">
        <f t="shared" si="22"/>
        <v>0</v>
      </c>
      <c r="G203" s="63" t="str">
        <f t="shared" ref="G203" si="24">+HYPERLINK("https://www.flenghi.it/product/catalogo-abbigliamento-motociclista/","FOTO ARTICOLO")</f>
        <v>FOTO ARTICOLO</v>
      </c>
      <c r="I203" s="122"/>
    </row>
    <row r="204" spans="1:17" ht="23.25">
      <c r="A204" s="71"/>
      <c r="B204" s="37"/>
      <c r="C204" s="13" t="s">
        <v>114</v>
      </c>
      <c r="D204" s="72"/>
      <c r="E204" s="44"/>
      <c r="F204" s="41"/>
      <c r="G204" s="41"/>
    </row>
    <row r="205" spans="1:17" ht="20.25">
      <c r="A205" s="71" t="s">
        <v>449</v>
      </c>
      <c r="B205" s="17" t="s">
        <v>8</v>
      </c>
      <c r="C205" s="3" t="s">
        <v>370</v>
      </c>
      <c r="D205" s="72">
        <v>54.5</v>
      </c>
      <c r="E205" s="44"/>
      <c r="F205" s="41">
        <f t="shared" ref="F205:F217" si="25">+E205*D205</f>
        <v>0</v>
      </c>
      <c r="G205" s="63" t="str">
        <f>+HYPERLINK("https://www.flenghi.it/product/gilet-rifrangente-2019/","FOTO ARTICOLO")</f>
        <v>FOTO ARTICOLO</v>
      </c>
      <c r="L205" s="25"/>
      <c r="M205" s="57"/>
      <c r="N205" s="57"/>
      <c r="O205" s="57"/>
      <c r="P205" s="25"/>
      <c r="Q205" s="25"/>
    </row>
    <row r="206" spans="1:17" ht="40.5">
      <c r="A206" s="71" t="s">
        <v>161</v>
      </c>
      <c r="B206" s="17"/>
      <c r="C206" s="7" t="s">
        <v>44</v>
      </c>
      <c r="D206" s="72">
        <v>20.2</v>
      </c>
      <c r="E206" s="44"/>
      <c r="F206" s="41">
        <f t="shared" si="25"/>
        <v>0</v>
      </c>
      <c r="G206" s="63" t="str">
        <f>+HYPERLINK("https://www.flenghi.it/catalogo/gilet-alta-visibilita/","FOTO ARTICOLO")</f>
        <v>FOTO ARTICOLO</v>
      </c>
    </row>
    <row r="207" spans="1:17" ht="40.5">
      <c r="A207" s="71" t="s">
        <v>719</v>
      </c>
      <c r="B207" s="121" t="s">
        <v>787</v>
      </c>
      <c r="C207" s="7" t="s">
        <v>892</v>
      </c>
      <c r="D207" s="72">
        <v>76.5</v>
      </c>
      <c r="E207" s="44"/>
      <c r="F207" s="41">
        <f t="shared" si="25"/>
        <v>0</v>
      </c>
      <c r="G207" s="63"/>
    </row>
    <row r="208" spans="1:17" ht="40.5">
      <c r="A208" s="71" t="s">
        <v>786</v>
      </c>
      <c r="B208" s="121" t="s">
        <v>787</v>
      </c>
      <c r="C208" s="3" t="s">
        <v>788</v>
      </c>
      <c r="D208" s="72">
        <v>79.5</v>
      </c>
      <c r="E208" s="44"/>
      <c r="F208" s="41">
        <f t="shared" si="25"/>
        <v>0</v>
      </c>
      <c r="G208" s="41"/>
      <c r="I208" s="89"/>
    </row>
    <row r="209" spans="1:9" ht="101.25">
      <c r="A209" s="78" t="s">
        <v>282</v>
      </c>
      <c r="B209" s="35" t="s">
        <v>500</v>
      </c>
      <c r="C209" s="50" t="s">
        <v>866</v>
      </c>
      <c r="D209" s="72">
        <v>74.5</v>
      </c>
      <c r="E209" s="44"/>
      <c r="F209" s="41">
        <f t="shared" si="25"/>
        <v>0</v>
      </c>
      <c r="G209" s="63" t="str">
        <f>+HYPERLINK("https://www.flenghi.it/product/gilet-tattico-multitasca/","FOTO ARTICOLO")</f>
        <v>FOTO ARTICOLO</v>
      </c>
      <c r="H209" s="90"/>
    </row>
    <row r="210" spans="1:9" ht="60.75">
      <c r="A210" s="78" t="s">
        <v>546</v>
      </c>
      <c r="B210" s="35" t="s">
        <v>500</v>
      </c>
      <c r="C210" s="50" t="s">
        <v>689</v>
      </c>
      <c r="D210" s="72">
        <v>59.5</v>
      </c>
      <c r="E210" s="44"/>
      <c r="F210" s="41">
        <f t="shared" si="25"/>
        <v>0</v>
      </c>
      <c r="G210" s="70"/>
      <c r="H210" s="90"/>
    </row>
    <row r="211" spans="1:9" ht="40.5">
      <c r="A211" s="78" t="s">
        <v>683</v>
      </c>
      <c r="B211" s="35" t="s">
        <v>500</v>
      </c>
      <c r="C211" s="29" t="s">
        <v>680</v>
      </c>
      <c r="D211" s="72">
        <v>27.5</v>
      </c>
      <c r="E211" s="44"/>
      <c r="F211" s="41">
        <f t="shared" si="25"/>
        <v>0</v>
      </c>
      <c r="G211" s="70"/>
      <c r="H211" s="90"/>
    </row>
    <row r="212" spans="1:9" ht="101.25">
      <c r="A212" s="78" t="s">
        <v>618</v>
      </c>
      <c r="B212" s="35" t="s">
        <v>500</v>
      </c>
      <c r="C212" s="50" t="s">
        <v>569</v>
      </c>
      <c r="D212" s="72">
        <v>74.5</v>
      </c>
      <c r="E212" s="44"/>
      <c r="F212" s="41">
        <f t="shared" si="25"/>
        <v>0</v>
      </c>
      <c r="G212" s="63" t="str">
        <f>+HYPERLINK("https://www.flenghi.it/catalogo/gilet-tattico-a-bassa-visibilita/","FOTO ARTICOLO")</f>
        <v>FOTO ARTICOLO</v>
      </c>
      <c r="H212" s="90"/>
      <c r="I212" s="85"/>
    </row>
    <row r="213" spans="1:9" ht="20.25">
      <c r="A213" s="71" t="s">
        <v>162</v>
      </c>
      <c r="B213" s="17"/>
      <c r="C213" s="3" t="s">
        <v>32</v>
      </c>
      <c r="D213" s="72">
        <v>33</v>
      </c>
      <c r="E213" s="44"/>
      <c r="F213" s="41">
        <f t="shared" si="25"/>
        <v>0</v>
      </c>
      <c r="G213" s="41"/>
    </row>
    <row r="214" spans="1:9" ht="20.25">
      <c r="A214" s="71" t="s">
        <v>878</v>
      </c>
      <c r="B214" s="17" t="s">
        <v>371</v>
      </c>
      <c r="C214" s="3" t="s">
        <v>62</v>
      </c>
      <c r="D214" s="72">
        <v>37</v>
      </c>
      <c r="E214" s="44"/>
      <c r="F214" s="41">
        <f t="shared" si="25"/>
        <v>0</v>
      </c>
      <c r="G214" s="41"/>
    </row>
    <row r="215" spans="1:9" ht="60.75">
      <c r="A215" s="71">
        <v>1210</v>
      </c>
      <c r="B215" s="17" t="s">
        <v>9</v>
      </c>
      <c r="C215" s="3" t="s">
        <v>372</v>
      </c>
      <c r="D215" s="72">
        <v>39.5</v>
      </c>
      <c r="E215" s="44"/>
      <c r="F215" s="41">
        <f t="shared" si="25"/>
        <v>0</v>
      </c>
      <c r="G215" s="41"/>
    </row>
    <row r="216" spans="1:9" ht="40.5">
      <c r="A216" s="71">
        <v>1107</v>
      </c>
      <c r="B216" s="17"/>
      <c r="C216" s="3" t="s">
        <v>64</v>
      </c>
      <c r="D216" s="72">
        <v>14.9</v>
      </c>
      <c r="E216" s="44"/>
      <c r="F216" s="41">
        <f t="shared" si="25"/>
        <v>0</v>
      </c>
      <c r="G216" s="41"/>
      <c r="I216" s="89"/>
    </row>
    <row r="217" spans="1:9" ht="40.5">
      <c r="A217" s="71">
        <v>1108</v>
      </c>
      <c r="B217" s="17"/>
      <c r="C217" s="3" t="s">
        <v>882</v>
      </c>
      <c r="D217" s="72">
        <v>39.200000000000003</v>
      </c>
      <c r="E217" s="44"/>
      <c r="F217" s="41">
        <f t="shared" si="25"/>
        <v>0</v>
      </c>
      <c r="G217" s="41"/>
      <c r="I217" s="89"/>
    </row>
    <row r="218" spans="1:9" ht="23.25">
      <c r="A218" s="71"/>
      <c r="B218" s="17"/>
      <c r="C218" s="13" t="s">
        <v>110</v>
      </c>
      <c r="D218" s="72"/>
      <c r="E218" s="44"/>
      <c r="F218" s="41"/>
      <c r="G218" s="41"/>
    </row>
    <row r="219" spans="1:9" ht="20.25">
      <c r="A219" s="71">
        <v>1303</v>
      </c>
      <c r="B219" s="17" t="s">
        <v>7</v>
      </c>
      <c r="C219" s="3" t="s">
        <v>66</v>
      </c>
      <c r="D219" s="72">
        <v>26.5</v>
      </c>
      <c r="E219" s="44"/>
      <c r="F219" s="41">
        <f>+E219*D219</f>
        <v>0</v>
      </c>
      <c r="G219" s="63" t="str">
        <f>+HYPERLINK("https://www.flenghi.it/catalogo/foderina-copri-berretto","FOTO ARTICOLO")</f>
        <v>FOTO ARTICOLO</v>
      </c>
      <c r="H219" s="90"/>
    </row>
    <row r="220" spans="1:9" ht="40.5">
      <c r="A220" s="71">
        <v>1298</v>
      </c>
      <c r="B220" s="17"/>
      <c r="C220" s="3" t="s">
        <v>59</v>
      </c>
      <c r="D220" s="72">
        <v>18.5</v>
      </c>
      <c r="E220" s="44"/>
      <c r="F220" s="41">
        <f>+E220*D220</f>
        <v>0</v>
      </c>
      <c r="G220" s="41"/>
    </row>
    <row r="221" spans="1:9" ht="23.25">
      <c r="A221" s="71"/>
      <c r="B221" s="17"/>
      <c r="C221" s="15" t="s">
        <v>47</v>
      </c>
      <c r="D221" s="72"/>
      <c r="E221" s="44"/>
      <c r="F221" s="41"/>
      <c r="G221" s="41"/>
    </row>
    <row r="222" spans="1:9" ht="20.25">
      <c r="A222" s="71">
        <v>1305</v>
      </c>
      <c r="B222" s="17"/>
      <c r="C222" s="5" t="s">
        <v>685</v>
      </c>
      <c r="D222" s="72">
        <v>24.6</v>
      </c>
      <c r="E222" s="44"/>
      <c r="F222" s="41">
        <f>+E222*D222</f>
        <v>0</v>
      </c>
      <c r="G222" s="41"/>
    </row>
    <row r="223" spans="1:9" ht="40.5">
      <c r="A223" s="71">
        <v>1297</v>
      </c>
      <c r="B223" s="17"/>
      <c r="C223" s="5" t="s">
        <v>684</v>
      </c>
      <c r="D223" s="72">
        <v>24.6</v>
      </c>
      <c r="E223" s="44"/>
      <c r="F223" s="41">
        <f>+E223*D223</f>
        <v>0</v>
      </c>
      <c r="G223" s="41"/>
      <c r="I223" s="91"/>
    </row>
    <row r="224" spans="1:9" ht="23.25">
      <c r="A224" s="71"/>
      <c r="B224" s="17"/>
      <c r="C224" s="13" t="s">
        <v>487</v>
      </c>
      <c r="D224" s="72"/>
      <c r="E224" s="44"/>
      <c r="F224" s="41"/>
      <c r="G224" s="41"/>
      <c r="I224" s="91"/>
    </row>
    <row r="225" spans="1:28" ht="47.25">
      <c r="A225" s="71"/>
      <c r="B225" s="17"/>
      <c r="C225" s="59" t="s">
        <v>249</v>
      </c>
      <c r="D225" s="72"/>
      <c r="E225" s="44"/>
      <c r="F225" s="41"/>
      <c r="G225" s="94" t="s">
        <v>670</v>
      </c>
      <c r="H225"/>
      <c r="I225" s="91"/>
    </row>
    <row r="226" spans="1:28" ht="60.75">
      <c r="A226" s="71"/>
      <c r="B226" s="71"/>
      <c r="C226" s="87" t="s">
        <v>842</v>
      </c>
      <c r="D226" s="72"/>
      <c r="E226" s="44"/>
      <c r="F226" s="41"/>
      <c r="G226" s="63" t="str">
        <f>+HYPERLINK("https://www.flenghi.it/product/fondina-polimero-con-movimento-rotativo-e-passanti-apribili-vegatek-top/","FOTO ARTICOLO")</f>
        <v>FOTO ARTICOLO</v>
      </c>
      <c r="H226" s="125"/>
      <c r="I226" s="91"/>
    </row>
    <row r="227" spans="1:28" ht="20.25">
      <c r="A227" s="71" t="s">
        <v>647</v>
      </c>
      <c r="B227" s="71"/>
      <c r="C227" s="88" t="s">
        <v>669</v>
      </c>
      <c r="D227" s="72">
        <v>94.9</v>
      </c>
      <c r="E227" s="44"/>
      <c r="F227" s="41">
        <f t="shared" ref="F227:F238" si="26">+E227*D227</f>
        <v>0</v>
      </c>
      <c r="G227" s="17" t="s">
        <v>690</v>
      </c>
      <c r="H227"/>
      <c r="I227" s="91"/>
    </row>
    <row r="228" spans="1:28" ht="20.25">
      <c r="A228" s="71" t="s">
        <v>648</v>
      </c>
      <c r="B228" s="71"/>
      <c r="C228" s="88" t="s">
        <v>659</v>
      </c>
      <c r="D228" s="72">
        <v>94.9</v>
      </c>
      <c r="E228" s="44"/>
      <c r="F228" s="41">
        <f t="shared" si="26"/>
        <v>0</v>
      </c>
      <c r="G228" s="17" t="s">
        <v>690</v>
      </c>
      <c r="H228"/>
      <c r="I228" s="91"/>
    </row>
    <row r="229" spans="1:28" ht="20.25">
      <c r="A229" s="71" t="s">
        <v>649</v>
      </c>
      <c r="B229" s="71"/>
      <c r="C229" s="88" t="s">
        <v>660</v>
      </c>
      <c r="D229" s="72">
        <v>94.9</v>
      </c>
      <c r="E229" s="44"/>
      <c r="F229" s="41">
        <f t="shared" si="26"/>
        <v>0</v>
      </c>
      <c r="G229" s="17" t="s">
        <v>690</v>
      </c>
      <c r="H229"/>
      <c r="I229" s="91"/>
    </row>
    <row r="230" spans="1:28" ht="20.25">
      <c r="A230" s="71" t="s">
        <v>650</v>
      </c>
      <c r="B230" s="71"/>
      <c r="C230" s="88" t="s">
        <v>661</v>
      </c>
      <c r="D230" s="72">
        <v>94.9</v>
      </c>
      <c r="E230" s="44"/>
      <c r="F230" s="41">
        <f t="shared" si="26"/>
        <v>0</v>
      </c>
      <c r="G230" s="17" t="s">
        <v>690</v>
      </c>
      <c r="H230"/>
      <c r="I230" s="91"/>
    </row>
    <row r="231" spans="1:28" ht="20.25">
      <c r="A231" s="71" t="s">
        <v>651</v>
      </c>
      <c r="B231" s="71"/>
      <c r="C231" s="88" t="s">
        <v>662</v>
      </c>
      <c r="D231" s="72">
        <v>94.9</v>
      </c>
      <c r="E231" s="44"/>
      <c r="F231" s="41">
        <f t="shared" si="26"/>
        <v>0</v>
      </c>
      <c r="G231" s="17" t="s">
        <v>690</v>
      </c>
      <c r="H231"/>
      <c r="I231" s="91"/>
    </row>
    <row r="232" spans="1:28" ht="20.25">
      <c r="A232" s="71" t="s">
        <v>652</v>
      </c>
      <c r="B232" s="71"/>
      <c r="C232" s="88" t="s">
        <v>663</v>
      </c>
      <c r="D232" s="72">
        <v>94.9</v>
      </c>
      <c r="E232" s="44"/>
      <c r="F232" s="41">
        <f t="shared" si="26"/>
        <v>0</v>
      </c>
      <c r="G232" s="17" t="s">
        <v>690</v>
      </c>
      <c r="I232" s="91"/>
    </row>
    <row r="233" spans="1:28" ht="20.25">
      <c r="A233" s="71" t="s">
        <v>653</v>
      </c>
      <c r="B233" s="71"/>
      <c r="C233" s="88" t="s">
        <v>664</v>
      </c>
      <c r="D233" s="72">
        <v>94.9</v>
      </c>
      <c r="E233" s="44"/>
      <c r="F233" s="41">
        <f t="shared" si="26"/>
        <v>0</v>
      </c>
      <c r="G233" s="17" t="s">
        <v>690</v>
      </c>
      <c r="I233" s="91"/>
    </row>
    <row r="234" spans="1:28" ht="20.25">
      <c r="A234" s="71" t="s">
        <v>654</v>
      </c>
      <c r="B234" s="71"/>
      <c r="C234" s="88" t="s">
        <v>665</v>
      </c>
      <c r="D234" s="72">
        <v>94.9</v>
      </c>
      <c r="E234" s="44"/>
      <c r="F234" s="41">
        <f t="shared" si="26"/>
        <v>0</v>
      </c>
      <c r="G234" s="17" t="s">
        <v>690</v>
      </c>
      <c r="I234" s="91"/>
    </row>
    <row r="235" spans="1:28" ht="20.25">
      <c r="A235" s="71" t="s">
        <v>655</v>
      </c>
      <c r="B235" s="71"/>
      <c r="C235" s="88" t="s">
        <v>671</v>
      </c>
      <c r="D235" s="72">
        <v>94.9</v>
      </c>
      <c r="E235" s="44"/>
      <c r="F235" s="41">
        <f t="shared" si="26"/>
        <v>0</v>
      </c>
      <c r="G235" s="17" t="s">
        <v>690</v>
      </c>
      <c r="I235" s="91"/>
    </row>
    <row r="236" spans="1:28" ht="20.25">
      <c r="A236" s="71" t="s">
        <v>656</v>
      </c>
      <c r="B236" s="71"/>
      <c r="C236" s="88" t="s">
        <v>666</v>
      </c>
      <c r="D236" s="72">
        <v>94.9</v>
      </c>
      <c r="E236" s="44"/>
      <c r="F236" s="41">
        <f t="shared" si="26"/>
        <v>0</v>
      </c>
      <c r="G236" s="17" t="s">
        <v>690</v>
      </c>
      <c r="I236" s="91"/>
    </row>
    <row r="237" spans="1:28" ht="20.25">
      <c r="A237" s="71" t="s">
        <v>657</v>
      </c>
      <c r="B237" s="71"/>
      <c r="C237" s="88" t="s">
        <v>667</v>
      </c>
      <c r="D237" s="72">
        <v>94.9</v>
      </c>
      <c r="E237" s="44"/>
      <c r="F237" s="41">
        <f t="shared" si="26"/>
        <v>0</v>
      </c>
      <c r="G237" s="17" t="s">
        <v>690</v>
      </c>
      <c r="I237" s="91"/>
    </row>
    <row r="238" spans="1:28" ht="20.25">
      <c r="A238" s="71" t="s">
        <v>658</v>
      </c>
      <c r="B238" s="71"/>
      <c r="C238" s="88" t="s">
        <v>668</v>
      </c>
      <c r="D238" s="72">
        <v>94.9</v>
      </c>
      <c r="E238" s="44"/>
      <c r="F238" s="41">
        <f t="shared" si="26"/>
        <v>0</v>
      </c>
      <c r="G238" s="17" t="s">
        <v>690</v>
      </c>
      <c r="I238" s="91"/>
    </row>
    <row r="239" spans="1:28" ht="20.25">
      <c r="A239" s="71" t="s">
        <v>243</v>
      </c>
      <c r="B239" s="17"/>
      <c r="C239" s="3" t="s">
        <v>373</v>
      </c>
      <c r="D239" s="72">
        <v>17.5</v>
      </c>
      <c r="E239" s="44"/>
      <c r="F239" s="41">
        <f t="shared" ref="F239:F240" si="27">+E239*D239</f>
        <v>0</v>
      </c>
      <c r="G239" s="17" t="s">
        <v>690</v>
      </c>
      <c r="I239" s="91"/>
      <c r="AB239" s="92" t="s">
        <v>644</v>
      </c>
    </row>
    <row r="240" spans="1:28" ht="20.25">
      <c r="A240" s="71" t="s">
        <v>244</v>
      </c>
      <c r="B240" s="17"/>
      <c r="C240" s="3" t="s">
        <v>374</v>
      </c>
      <c r="D240" s="72">
        <v>18.899999999999999</v>
      </c>
      <c r="E240" s="44"/>
      <c r="F240" s="41">
        <f t="shared" si="27"/>
        <v>0</v>
      </c>
      <c r="G240" s="17" t="s">
        <v>690</v>
      </c>
      <c r="I240" s="91"/>
      <c r="AB240" s="107" t="s">
        <v>690</v>
      </c>
    </row>
    <row r="241" spans="1:28" ht="47.25">
      <c r="A241" s="71"/>
      <c r="B241" s="17"/>
      <c r="C241" s="59" t="s">
        <v>375</v>
      </c>
      <c r="D241" s="72"/>
      <c r="E241" s="44"/>
      <c r="F241" s="41"/>
      <c r="G241" s="94" t="s">
        <v>670</v>
      </c>
      <c r="AB241" s="92" t="s">
        <v>645</v>
      </c>
    </row>
    <row r="242" spans="1:28" ht="40.5">
      <c r="A242" s="71" t="s">
        <v>154</v>
      </c>
      <c r="B242" s="17"/>
      <c r="C242" s="3" t="s">
        <v>515</v>
      </c>
      <c r="D242" s="72">
        <v>47.5</v>
      </c>
      <c r="E242" s="44"/>
      <c r="F242" s="41">
        <f t="shared" ref="F242:F249" si="28">+E242*D242</f>
        <v>0</v>
      </c>
      <c r="G242" s="17" t="s">
        <v>690</v>
      </c>
      <c r="AB242" s="92" t="s">
        <v>646</v>
      </c>
    </row>
    <row r="243" spans="1:28" ht="20.25">
      <c r="A243" s="71" t="s">
        <v>156</v>
      </c>
      <c r="B243" s="17"/>
      <c r="C243" s="3" t="s">
        <v>769</v>
      </c>
      <c r="D243" s="72">
        <v>8.9</v>
      </c>
      <c r="E243" s="44"/>
      <c r="F243" s="41">
        <f t="shared" si="28"/>
        <v>0</v>
      </c>
      <c r="G243" s="17" t="s">
        <v>690</v>
      </c>
      <c r="L243" s="115"/>
    </row>
    <row r="244" spans="1:28" ht="20.25">
      <c r="A244" s="71" t="s">
        <v>242</v>
      </c>
      <c r="B244" s="17"/>
      <c r="C244" s="4" t="s">
        <v>68</v>
      </c>
      <c r="D244" s="72">
        <v>20.5</v>
      </c>
      <c r="E244" s="44"/>
      <c r="F244" s="41">
        <f t="shared" si="28"/>
        <v>0</v>
      </c>
      <c r="G244" s="17" t="s">
        <v>690</v>
      </c>
    </row>
    <row r="245" spans="1:28" ht="20.25">
      <c r="A245" s="71" t="s">
        <v>157</v>
      </c>
      <c r="B245" s="17"/>
      <c r="C245" s="4" t="s">
        <v>69</v>
      </c>
      <c r="D245" s="72">
        <v>18.600000000000001</v>
      </c>
      <c r="E245" s="44"/>
      <c r="F245" s="41">
        <f t="shared" si="28"/>
        <v>0</v>
      </c>
      <c r="G245" s="17" t="s">
        <v>690</v>
      </c>
    </row>
    <row r="246" spans="1:28" ht="20.25">
      <c r="A246" s="71">
        <v>1116</v>
      </c>
      <c r="B246" s="17"/>
      <c r="C246" s="4" t="s">
        <v>263</v>
      </c>
      <c r="D246" s="72">
        <v>24.9</v>
      </c>
      <c r="E246" s="44"/>
      <c r="F246" s="41">
        <f t="shared" si="28"/>
        <v>0</v>
      </c>
      <c r="G246" s="17" t="s">
        <v>690</v>
      </c>
      <c r="I246" s="43"/>
      <c r="J246" s="43"/>
      <c r="K246" s="43"/>
      <c r="L246" s="43"/>
      <c r="M246" s="43"/>
      <c r="N246" s="43"/>
      <c r="O246" s="43"/>
      <c r="P246" s="43"/>
      <c r="Q246" s="43"/>
      <c r="R246" s="43"/>
      <c r="S246" s="43"/>
      <c r="T246" s="43"/>
      <c r="U246" s="43"/>
      <c r="V246" s="43"/>
    </row>
    <row r="247" spans="1:28" ht="20.25">
      <c r="A247" s="71">
        <v>1119</v>
      </c>
      <c r="B247" s="17"/>
      <c r="C247" s="3" t="s">
        <v>264</v>
      </c>
      <c r="D247" s="72">
        <v>7.9</v>
      </c>
      <c r="E247" s="44"/>
      <c r="F247" s="41">
        <f t="shared" si="28"/>
        <v>0</v>
      </c>
      <c r="G247" s="17" t="s">
        <v>690</v>
      </c>
      <c r="I247" s="43"/>
      <c r="J247" s="43"/>
      <c r="K247" s="43"/>
      <c r="L247" s="43"/>
      <c r="M247" s="43"/>
      <c r="N247" s="43"/>
      <c r="O247" s="43"/>
      <c r="P247" s="43"/>
      <c r="Q247" s="43"/>
      <c r="R247" s="43"/>
      <c r="S247" s="43"/>
      <c r="T247" s="43"/>
      <c r="U247" s="43"/>
      <c r="V247" s="43"/>
    </row>
    <row r="248" spans="1:28" s="38" customFormat="1" ht="20.25">
      <c r="A248" s="78" t="s">
        <v>639</v>
      </c>
      <c r="B248" s="28"/>
      <c r="C248" s="32" t="s">
        <v>303</v>
      </c>
      <c r="D248" s="72">
        <v>15.9</v>
      </c>
      <c r="E248" s="44"/>
      <c r="F248" s="41">
        <f t="shared" si="28"/>
        <v>0</v>
      </c>
      <c r="G248" s="17" t="s">
        <v>690</v>
      </c>
      <c r="H248" s="43"/>
      <c r="I248" s="43"/>
      <c r="J248" s="43"/>
      <c r="K248" s="43"/>
      <c r="L248" s="43"/>
      <c r="M248" s="43"/>
      <c r="N248" s="43"/>
      <c r="O248" s="43"/>
      <c r="P248" s="43"/>
      <c r="Q248" s="43"/>
      <c r="R248" s="43"/>
      <c r="S248" s="43"/>
      <c r="T248" s="43"/>
      <c r="U248" s="43"/>
      <c r="V248" s="43"/>
    </row>
    <row r="249" spans="1:28" s="38" customFormat="1" ht="40.5">
      <c r="A249" s="78" t="s">
        <v>799</v>
      </c>
      <c r="B249" s="28"/>
      <c r="C249" s="32" t="s">
        <v>834</v>
      </c>
      <c r="D249" s="72">
        <v>34.9</v>
      </c>
      <c r="E249" s="44"/>
      <c r="F249" s="41">
        <f t="shared" si="28"/>
        <v>0</v>
      </c>
      <c r="G249" s="17" t="s">
        <v>690</v>
      </c>
      <c r="H249" s="43"/>
      <c r="I249" s="43"/>
      <c r="J249" s="43"/>
      <c r="K249" s="43"/>
      <c r="L249" s="43"/>
      <c r="M249" s="43"/>
      <c r="N249" s="43"/>
      <c r="O249" s="43"/>
      <c r="P249" s="43"/>
      <c r="Q249" s="43"/>
      <c r="R249" s="43"/>
      <c r="S249" s="43"/>
      <c r="T249" s="43"/>
      <c r="U249" s="43"/>
      <c r="V249" s="43"/>
    </row>
    <row r="250" spans="1:28" s="38" customFormat="1" ht="26.25">
      <c r="A250" s="78"/>
      <c r="B250" s="28"/>
      <c r="C250" s="59" t="s">
        <v>800</v>
      </c>
      <c r="D250" s="72"/>
      <c r="E250" s="44"/>
      <c r="F250" s="41"/>
      <c r="G250" s="17"/>
      <c r="H250" s="43"/>
      <c r="I250" s="43"/>
      <c r="J250" s="43"/>
      <c r="K250" s="43"/>
      <c r="L250" s="43"/>
      <c r="M250" s="43"/>
      <c r="N250" s="43"/>
      <c r="O250" s="43"/>
      <c r="P250" s="43"/>
      <c r="Q250" s="43"/>
      <c r="R250" s="43"/>
      <c r="S250" s="43"/>
      <c r="T250" s="43"/>
      <c r="U250" s="43"/>
      <c r="V250" s="43"/>
    </row>
    <row r="251" spans="1:28" s="38" customFormat="1" ht="20.25">
      <c r="A251" s="78" t="s">
        <v>860</v>
      </c>
      <c r="B251" s="35" t="s">
        <v>500</v>
      </c>
      <c r="C251" s="3" t="s">
        <v>855</v>
      </c>
      <c r="D251" s="72">
        <v>38.5</v>
      </c>
      <c r="E251" s="44"/>
      <c r="F251" s="41">
        <f t="shared" ref="F251:F255" si="29">+E251*D251</f>
        <v>0</v>
      </c>
      <c r="G251" s="123" t="s">
        <v>835</v>
      </c>
      <c r="H251" s="43"/>
      <c r="I251" s="43"/>
      <c r="J251" s="43"/>
      <c r="K251" s="43"/>
      <c r="L251" s="43"/>
      <c r="M251" s="43"/>
      <c r="N251" s="43"/>
      <c r="O251" s="43"/>
      <c r="P251" s="43"/>
      <c r="Q251" s="43"/>
      <c r="R251" s="43"/>
      <c r="S251" s="43"/>
      <c r="T251" s="43"/>
      <c r="U251" s="43"/>
      <c r="V251" s="43"/>
    </row>
    <row r="252" spans="1:28" s="38" customFormat="1" ht="20.25">
      <c r="A252" s="78" t="s">
        <v>804</v>
      </c>
      <c r="B252" s="35" t="s">
        <v>500</v>
      </c>
      <c r="C252" s="3" t="s">
        <v>856</v>
      </c>
      <c r="D252" s="72">
        <v>19.899999999999999</v>
      </c>
      <c r="E252" s="44"/>
      <c r="F252" s="41">
        <f t="shared" si="29"/>
        <v>0</v>
      </c>
      <c r="G252" s="123" t="s">
        <v>835</v>
      </c>
      <c r="H252" s="43"/>
      <c r="I252" s="43"/>
      <c r="J252" s="43"/>
      <c r="K252" s="43"/>
      <c r="L252" s="43"/>
      <c r="M252" s="84"/>
      <c r="N252" s="43"/>
      <c r="O252" s="43"/>
      <c r="P252" s="43"/>
      <c r="Q252" s="43"/>
      <c r="R252" s="43"/>
      <c r="S252" s="43"/>
      <c r="T252" s="43"/>
      <c r="U252" s="43"/>
      <c r="V252" s="43"/>
    </row>
    <row r="253" spans="1:28" s="38" customFormat="1" ht="20.25">
      <c r="A253" s="78" t="s">
        <v>803</v>
      </c>
      <c r="B253" s="35" t="s">
        <v>500</v>
      </c>
      <c r="C253" s="3" t="s">
        <v>857</v>
      </c>
      <c r="D253" s="72">
        <v>18.5</v>
      </c>
      <c r="E253" s="44"/>
      <c r="F253" s="41">
        <f t="shared" si="29"/>
        <v>0</v>
      </c>
      <c r="G253" s="123" t="s">
        <v>835</v>
      </c>
      <c r="H253" s="43"/>
      <c r="I253" s="43"/>
      <c r="J253" s="43"/>
      <c r="K253" s="43"/>
      <c r="L253" s="43"/>
      <c r="M253" s="84"/>
      <c r="N253" s="43"/>
      <c r="O253" s="43"/>
      <c r="P253" s="43"/>
      <c r="Q253" s="43"/>
      <c r="R253" s="43"/>
      <c r="S253" s="43"/>
      <c r="T253" s="43"/>
      <c r="U253" s="43"/>
      <c r="V253" s="43"/>
    </row>
    <row r="254" spans="1:28" s="38" customFormat="1" ht="20.25">
      <c r="A254" s="78" t="s">
        <v>802</v>
      </c>
      <c r="B254" s="35" t="s">
        <v>500</v>
      </c>
      <c r="C254" s="3" t="s">
        <v>858</v>
      </c>
      <c r="D254" s="72">
        <v>27.9</v>
      </c>
      <c r="E254" s="44"/>
      <c r="F254" s="41">
        <f t="shared" si="29"/>
        <v>0</v>
      </c>
      <c r="G254" s="123" t="s">
        <v>835</v>
      </c>
      <c r="H254" s="43"/>
      <c r="I254" s="43"/>
      <c r="J254" s="43"/>
      <c r="K254" s="43"/>
      <c r="L254" s="43"/>
      <c r="M254" s="84"/>
      <c r="N254" s="43"/>
      <c r="O254" s="43"/>
      <c r="P254" s="43"/>
      <c r="Q254" s="43"/>
      <c r="R254" s="43"/>
      <c r="S254" s="43"/>
      <c r="T254" s="43"/>
      <c r="U254" s="43"/>
      <c r="V254" s="43"/>
    </row>
    <row r="255" spans="1:28" s="38" customFormat="1" ht="20.25">
      <c r="A255" s="78" t="s">
        <v>801</v>
      </c>
      <c r="B255" s="35" t="s">
        <v>500</v>
      </c>
      <c r="C255" s="4" t="s">
        <v>859</v>
      </c>
      <c r="D255" s="72">
        <v>46.9</v>
      </c>
      <c r="E255" s="44"/>
      <c r="F255" s="41">
        <f t="shared" si="29"/>
        <v>0</v>
      </c>
      <c r="G255" s="123" t="s">
        <v>835</v>
      </c>
      <c r="H255" s="43"/>
      <c r="I255" s="43"/>
      <c r="J255" s="43"/>
      <c r="K255" s="43"/>
      <c r="L255" s="43"/>
      <c r="M255" s="84"/>
      <c r="N255" s="43"/>
      <c r="O255" s="43"/>
      <c r="P255" s="43"/>
      <c r="Q255" s="43"/>
      <c r="R255" s="43"/>
      <c r="S255" s="43"/>
      <c r="T255" s="43"/>
      <c r="U255" s="43"/>
      <c r="V255" s="43"/>
    </row>
    <row r="256" spans="1:28" s="38" customFormat="1" ht="26.25">
      <c r="A256" s="78"/>
      <c r="B256" s="28"/>
      <c r="C256" s="59" t="s">
        <v>871</v>
      </c>
      <c r="D256" s="72"/>
      <c r="E256" s="44"/>
      <c r="F256" s="41"/>
      <c r="G256" s="17"/>
      <c r="H256" s="43"/>
      <c r="I256" s="43"/>
      <c r="J256" s="43"/>
      <c r="K256" s="43"/>
      <c r="L256" s="43"/>
      <c r="M256" s="43"/>
      <c r="N256" s="43"/>
      <c r="O256" s="43"/>
      <c r="P256" s="43"/>
      <c r="Q256" s="43"/>
      <c r="R256" s="43"/>
      <c r="S256" s="43"/>
      <c r="T256" s="43"/>
      <c r="U256" s="43"/>
      <c r="V256" s="43"/>
    </row>
    <row r="257" spans="1:22" s="38" customFormat="1" ht="20.25">
      <c r="A257" s="78" t="s">
        <v>836</v>
      </c>
      <c r="B257" s="35" t="s">
        <v>500</v>
      </c>
      <c r="C257" s="3" t="s">
        <v>862</v>
      </c>
      <c r="D257" s="72">
        <v>46.9</v>
      </c>
      <c r="E257" s="44"/>
      <c r="F257" s="41">
        <f t="shared" ref="F257" si="30">+E257*D257</f>
        <v>0</v>
      </c>
      <c r="G257" s="17" t="s">
        <v>690</v>
      </c>
      <c r="H257" s="43"/>
      <c r="I257" s="43"/>
      <c r="J257" s="43"/>
      <c r="K257" s="43"/>
      <c r="L257" s="43"/>
      <c r="M257" s="84"/>
      <c r="N257" s="43"/>
      <c r="O257" s="43"/>
      <c r="P257" s="43"/>
      <c r="Q257" s="43"/>
      <c r="R257" s="43"/>
      <c r="S257" s="43"/>
      <c r="T257" s="43"/>
      <c r="U257" s="43"/>
      <c r="V257" s="43"/>
    </row>
    <row r="258" spans="1:22" s="38" customFormat="1" ht="20.25">
      <c r="A258" s="78" t="s">
        <v>837</v>
      </c>
      <c r="B258" s="35" t="s">
        <v>500</v>
      </c>
      <c r="C258" s="3" t="s">
        <v>863</v>
      </c>
      <c r="D258" s="72">
        <v>19.899999999999999</v>
      </c>
      <c r="E258" s="44"/>
      <c r="F258" s="41">
        <f t="shared" ref="F258:F261" si="31">+E258*D258</f>
        <v>0</v>
      </c>
      <c r="G258" s="17" t="s">
        <v>690</v>
      </c>
      <c r="H258" s="43"/>
      <c r="I258" s="43"/>
      <c r="J258" s="43"/>
      <c r="K258" s="43"/>
      <c r="L258" s="43"/>
      <c r="M258" s="84"/>
      <c r="N258" s="43"/>
      <c r="O258" s="43"/>
      <c r="P258" s="43"/>
      <c r="Q258" s="43"/>
      <c r="R258" s="43"/>
      <c r="S258" s="43"/>
      <c r="T258" s="43"/>
      <c r="U258" s="43"/>
      <c r="V258" s="43"/>
    </row>
    <row r="259" spans="1:22" s="38" customFormat="1" ht="20.25">
      <c r="A259" s="78" t="s">
        <v>838</v>
      </c>
      <c r="B259" s="35" t="s">
        <v>500</v>
      </c>
      <c r="C259" s="3" t="s">
        <v>864</v>
      </c>
      <c r="D259" s="72">
        <v>18.5</v>
      </c>
      <c r="E259" s="44"/>
      <c r="F259" s="41">
        <f t="shared" si="31"/>
        <v>0</v>
      </c>
      <c r="G259" s="17" t="s">
        <v>690</v>
      </c>
      <c r="H259" s="43"/>
      <c r="I259" s="43"/>
      <c r="J259" s="43"/>
      <c r="K259" s="43"/>
      <c r="L259" s="43"/>
      <c r="M259" s="84"/>
      <c r="N259" s="43"/>
      <c r="O259" s="43"/>
      <c r="P259" s="43"/>
      <c r="Q259" s="43"/>
      <c r="R259" s="43"/>
      <c r="S259" s="43"/>
      <c r="T259" s="43"/>
      <c r="U259" s="43"/>
      <c r="V259" s="43"/>
    </row>
    <row r="260" spans="1:22" s="38" customFormat="1" ht="20.25">
      <c r="A260" s="78" t="s">
        <v>839</v>
      </c>
      <c r="B260" s="35" t="s">
        <v>500</v>
      </c>
      <c r="C260" s="3" t="s">
        <v>865</v>
      </c>
      <c r="D260" s="72">
        <v>27.9</v>
      </c>
      <c r="E260" s="44"/>
      <c r="F260" s="41">
        <f t="shared" si="31"/>
        <v>0</v>
      </c>
      <c r="G260" s="17" t="s">
        <v>690</v>
      </c>
      <c r="H260" s="43"/>
      <c r="I260" s="43"/>
      <c r="J260" s="43"/>
      <c r="K260" s="43"/>
      <c r="L260" s="43"/>
      <c r="M260" s="84"/>
      <c r="N260" s="43"/>
      <c r="O260" s="43"/>
      <c r="P260" s="43"/>
      <c r="Q260" s="43"/>
      <c r="R260" s="43"/>
      <c r="S260" s="43"/>
      <c r="T260" s="43"/>
      <c r="U260" s="43"/>
      <c r="V260" s="43"/>
    </row>
    <row r="261" spans="1:22" s="38" customFormat="1" ht="20.25">
      <c r="A261" s="78" t="s">
        <v>840</v>
      </c>
      <c r="B261" s="35" t="s">
        <v>500</v>
      </c>
      <c r="C261" s="4" t="s">
        <v>841</v>
      </c>
      <c r="D261" s="72">
        <v>46.9</v>
      </c>
      <c r="E261" s="44"/>
      <c r="F261" s="41">
        <f t="shared" si="31"/>
        <v>0</v>
      </c>
      <c r="G261" s="17" t="s">
        <v>690</v>
      </c>
      <c r="H261" s="43"/>
      <c r="I261" s="43"/>
      <c r="J261" s="43"/>
      <c r="K261" s="43"/>
      <c r="L261" s="43"/>
      <c r="M261" s="84"/>
      <c r="N261" s="43"/>
      <c r="O261" s="43"/>
      <c r="P261" s="43"/>
      <c r="Q261" s="43"/>
      <c r="R261" s="43"/>
      <c r="S261" s="43"/>
      <c r="T261" s="43"/>
      <c r="U261" s="43"/>
      <c r="V261" s="43"/>
    </row>
    <row r="262" spans="1:22" ht="47.25">
      <c r="A262" s="71"/>
      <c r="B262" s="17"/>
      <c r="C262" s="59" t="s">
        <v>105</v>
      </c>
      <c r="D262" s="72"/>
      <c r="E262" s="44"/>
      <c r="F262" s="41"/>
      <c r="G262" s="94" t="s">
        <v>670</v>
      </c>
      <c r="I262" s="43"/>
      <c r="J262" s="43"/>
      <c r="K262" s="43"/>
      <c r="L262" s="43"/>
      <c r="M262" s="43"/>
      <c r="N262" s="43"/>
      <c r="O262" s="43"/>
      <c r="P262" s="43"/>
      <c r="Q262" s="43"/>
      <c r="R262" s="43"/>
      <c r="S262" s="43"/>
      <c r="T262" s="43"/>
      <c r="U262" s="43"/>
      <c r="V262" s="43"/>
    </row>
    <row r="263" spans="1:22" ht="20.25">
      <c r="A263" s="71" t="s">
        <v>147</v>
      </c>
      <c r="B263" s="17" t="s">
        <v>33</v>
      </c>
      <c r="C263" s="3" t="s">
        <v>770</v>
      </c>
      <c r="D263" s="72">
        <v>28.9</v>
      </c>
      <c r="E263" s="44"/>
      <c r="F263" s="41">
        <f t="shared" ref="F263:F265" si="32">+E263*D263</f>
        <v>0</v>
      </c>
      <c r="G263" s="17" t="s">
        <v>690</v>
      </c>
      <c r="I263" s="89"/>
      <c r="M263" s="115"/>
    </row>
    <row r="264" spans="1:22" ht="20.25">
      <c r="A264" s="71" t="s">
        <v>148</v>
      </c>
      <c r="B264" s="17" t="s">
        <v>34</v>
      </c>
      <c r="C264" s="3" t="s">
        <v>771</v>
      </c>
      <c r="D264" s="72">
        <v>18.899999999999999</v>
      </c>
      <c r="E264" s="44"/>
      <c r="F264" s="41">
        <f t="shared" si="32"/>
        <v>0</v>
      </c>
      <c r="G264" s="17" t="s">
        <v>690</v>
      </c>
      <c r="I264" s="89"/>
      <c r="L264" s="115"/>
      <c r="M264" s="115"/>
      <c r="T264" s="115" t="s">
        <v>690</v>
      </c>
    </row>
    <row r="265" spans="1:22" ht="20.25">
      <c r="A265" s="71">
        <v>1003</v>
      </c>
      <c r="B265" s="17"/>
      <c r="C265" s="3" t="s">
        <v>254</v>
      </c>
      <c r="D265" s="72">
        <v>18.100000000000001</v>
      </c>
      <c r="E265" s="44"/>
      <c r="F265" s="41">
        <f t="shared" si="32"/>
        <v>0</v>
      </c>
      <c r="G265" s="106"/>
      <c r="T265" s="115" t="s">
        <v>741</v>
      </c>
    </row>
    <row r="266" spans="1:22" ht="20.25">
      <c r="A266" s="71"/>
      <c r="B266" s="17"/>
      <c r="C266" s="3" t="s">
        <v>376</v>
      </c>
      <c r="D266" s="72"/>
      <c r="E266" s="44"/>
      <c r="F266" s="41"/>
      <c r="G266" s="17"/>
      <c r="T266" s="115" t="s">
        <v>742</v>
      </c>
    </row>
    <row r="267" spans="1:22" ht="20.25">
      <c r="A267" s="71">
        <v>1099</v>
      </c>
      <c r="B267" s="17"/>
      <c r="C267" s="4" t="s">
        <v>108</v>
      </c>
      <c r="D267" s="72">
        <v>4.9000000000000004</v>
      </c>
      <c r="E267" s="44"/>
      <c r="F267" s="41">
        <f t="shared" ref="F267:F269" si="33">+E267*D267</f>
        <v>0</v>
      </c>
      <c r="G267" s="17" t="s">
        <v>690</v>
      </c>
      <c r="T267" s="115" t="s">
        <v>646</v>
      </c>
    </row>
    <row r="268" spans="1:22" ht="20.25">
      <c r="A268" s="71">
        <v>1098</v>
      </c>
      <c r="B268" s="33"/>
      <c r="C268" s="6" t="s">
        <v>109</v>
      </c>
      <c r="D268" s="72">
        <v>5.2</v>
      </c>
      <c r="E268" s="44"/>
      <c r="F268" s="41">
        <f t="shared" si="33"/>
        <v>0</v>
      </c>
      <c r="G268" s="17" t="s">
        <v>690</v>
      </c>
    </row>
    <row r="269" spans="1:22" ht="20.25">
      <c r="A269" s="71">
        <v>1097</v>
      </c>
      <c r="B269" s="33"/>
      <c r="C269" s="6" t="s">
        <v>15</v>
      </c>
      <c r="D269" s="72">
        <v>12.5</v>
      </c>
      <c r="E269" s="44"/>
      <c r="F269" s="41">
        <f t="shared" si="33"/>
        <v>0</v>
      </c>
      <c r="G269" s="17" t="s">
        <v>690</v>
      </c>
    </row>
    <row r="270" spans="1:22" ht="20.25">
      <c r="A270" s="71">
        <v>1114</v>
      </c>
      <c r="B270" s="17"/>
      <c r="C270" s="3" t="s">
        <v>19</v>
      </c>
      <c r="D270" s="72">
        <v>20.9</v>
      </c>
      <c r="E270" s="44"/>
      <c r="F270" s="41">
        <f t="shared" ref="F270:F275" si="34">+E270*D270</f>
        <v>0</v>
      </c>
      <c r="G270" s="17" t="s">
        <v>690</v>
      </c>
    </row>
    <row r="271" spans="1:22" ht="20.25">
      <c r="A271" s="71">
        <v>1105</v>
      </c>
      <c r="B271" s="17"/>
      <c r="C271" s="3" t="s">
        <v>16</v>
      </c>
      <c r="D271" s="72">
        <v>27.3</v>
      </c>
      <c r="E271" s="44"/>
      <c r="F271" s="41">
        <f t="shared" si="34"/>
        <v>0</v>
      </c>
      <c r="G271" s="17" t="s">
        <v>690</v>
      </c>
    </row>
    <row r="272" spans="1:22" ht="20.25">
      <c r="A272" s="71">
        <v>1106</v>
      </c>
      <c r="B272" s="17"/>
      <c r="C272" s="3" t="s">
        <v>106</v>
      </c>
      <c r="D272" s="72">
        <v>19.5</v>
      </c>
      <c r="E272" s="44"/>
      <c r="F272" s="41">
        <f t="shared" si="34"/>
        <v>0</v>
      </c>
      <c r="G272" s="17" t="s">
        <v>690</v>
      </c>
    </row>
    <row r="273" spans="1:13" ht="20.25">
      <c r="A273" s="71">
        <v>1204</v>
      </c>
      <c r="B273" s="17"/>
      <c r="C273" s="3" t="s">
        <v>107</v>
      </c>
      <c r="D273" s="72">
        <v>14.9</v>
      </c>
      <c r="E273" s="44"/>
      <c r="F273" s="41">
        <f t="shared" si="34"/>
        <v>0</v>
      </c>
      <c r="G273" s="17" t="s">
        <v>690</v>
      </c>
    </row>
    <row r="274" spans="1:13" ht="20.25">
      <c r="A274" s="71">
        <v>1205</v>
      </c>
      <c r="B274" s="17"/>
      <c r="C274" s="3" t="s">
        <v>294</v>
      </c>
      <c r="D274" s="72">
        <v>7.9</v>
      </c>
      <c r="E274" s="44"/>
      <c r="F274" s="41">
        <f t="shared" si="34"/>
        <v>0</v>
      </c>
      <c r="G274" s="17" t="s">
        <v>690</v>
      </c>
    </row>
    <row r="275" spans="1:13" ht="40.5">
      <c r="A275" s="71" t="s">
        <v>880</v>
      </c>
      <c r="B275" s="17"/>
      <c r="C275" s="3" t="s">
        <v>570</v>
      </c>
      <c r="D275" s="72">
        <v>37.5</v>
      </c>
      <c r="E275" s="44"/>
      <c r="F275" s="41">
        <f t="shared" si="34"/>
        <v>0</v>
      </c>
      <c r="G275" s="41"/>
    </row>
    <row r="276" spans="1:13" ht="20.25">
      <c r="A276" s="71"/>
      <c r="B276" s="17"/>
      <c r="C276" s="3" t="s">
        <v>70</v>
      </c>
      <c r="D276" s="72"/>
      <c r="E276" s="44"/>
      <c r="F276" s="41"/>
      <c r="G276" s="41"/>
    </row>
    <row r="277" spans="1:13" ht="20.25">
      <c r="A277" s="71" t="s">
        <v>245</v>
      </c>
      <c r="B277" s="17"/>
      <c r="C277" s="3" t="s">
        <v>71</v>
      </c>
      <c r="D277" s="72">
        <v>19.8</v>
      </c>
      <c r="E277" s="44"/>
      <c r="F277" s="41">
        <f t="shared" ref="F277:F279" si="35">+E277*D277</f>
        <v>0</v>
      </c>
    </row>
    <row r="278" spans="1:13" ht="20.25">
      <c r="A278" s="71" t="s">
        <v>284</v>
      </c>
      <c r="B278" s="17"/>
      <c r="C278" s="3" t="s">
        <v>265</v>
      </c>
      <c r="D278" s="72">
        <v>15.5</v>
      </c>
      <c r="E278" s="44"/>
      <c r="F278" s="41">
        <f t="shared" si="35"/>
        <v>0</v>
      </c>
      <c r="G278" s="41"/>
    </row>
    <row r="279" spans="1:13" ht="40.5">
      <c r="A279" s="71" t="s">
        <v>149</v>
      </c>
      <c r="B279" s="17" t="s">
        <v>10</v>
      </c>
      <c r="C279" s="3" t="s">
        <v>833</v>
      </c>
      <c r="D279" s="72">
        <v>99.9</v>
      </c>
      <c r="E279" s="44"/>
      <c r="F279" s="41">
        <f t="shared" si="35"/>
        <v>0</v>
      </c>
      <c r="G279" s="41"/>
    </row>
    <row r="280" spans="1:13" ht="40.5">
      <c r="A280" s="71" t="s">
        <v>530</v>
      </c>
      <c r="B280" s="54" t="s">
        <v>500</v>
      </c>
      <c r="C280" s="23" t="s">
        <v>686</v>
      </c>
      <c r="D280" s="72">
        <v>74.5</v>
      </c>
      <c r="E280" s="44"/>
      <c r="F280" s="41">
        <f t="shared" ref="F280:F283" si="36">+E280*D280</f>
        <v>0</v>
      </c>
      <c r="G280" s="63" t="str">
        <f>+HYPERLINK("https://www.flenghi.it/catalogo/borsa-polizia-locale-pronto-intervento/","FOTO ARTICOLO")</f>
        <v>FOTO ARTICOLO</v>
      </c>
      <c r="M280" s="115"/>
    </row>
    <row r="281" spans="1:13" ht="40.5">
      <c r="A281" s="71" t="s">
        <v>531</v>
      </c>
      <c r="B281" s="54" t="s">
        <v>500</v>
      </c>
      <c r="C281" s="23" t="s">
        <v>565</v>
      </c>
      <c r="D281" s="72">
        <v>69.5</v>
      </c>
      <c r="E281" s="44"/>
      <c r="F281" s="41">
        <f t="shared" si="36"/>
        <v>0</v>
      </c>
      <c r="G281" s="63" t="str">
        <f>+HYPERLINK("https://www.flenghi.it/catalogo/borsa-polizia-locale-pronto-intervento/","FOTO ARTICOLO")</f>
        <v>FOTO ARTICOLO</v>
      </c>
      <c r="M281" s="115"/>
    </row>
    <row r="282" spans="1:13" ht="40.5">
      <c r="A282" s="71" t="s">
        <v>830</v>
      </c>
      <c r="B282" s="54" t="s">
        <v>500</v>
      </c>
      <c r="C282" s="23" t="s">
        <v>832</v>
      </c>
      <c r="D282" s="72">
        <v>44.5</v>
      </c>
      <c r="E282" s="44"/>
      <c r="F282" s="41">
        <f t="shared" si="36"/>
        <v>0</v>
      </c>
      <c r="G282" s="41"/>
      <c r="M282" s="115"/>
    </row>
    <row r="283" spans="1:13" ht="20.25">
      <c r="A283" s="71" t="s">
        <v>831</v>
      </c>
      <c r="B283" s="54" t="s">
        <v>500</v>
      </c>
      <c r="C283" s="23" t="s">
        <v>843</v>
      </c>
      <c r="D283" s="72">
        <v>25</v>
      </c>
      <c r="E283" s="44"/>
      <c r="F283" s="41">
        <f t="shared" si="36"/>
        <v>0</v>
      </c>
      <c r="G283" s="41"/>
      <c r="M283" s="115"/>
    </row>
    <row r="284" spans="1:13" ht="69.75">
      <c r="A284" s="71"/>
      <c r="B284" s="33"/>
      <c r="C284" s="13" t="s">
        <v>593</v>
      </c>
      <c r="D284" s="72"/>
      <c r="E284" s="44"/>
      <c r="F284" s="41"/>
      <c r="G284" s="41"/>
    </row>
    <row r="285" spans="1:13" ht="40.5">
      <c r="A285" s="71"/>
      <c r="B285" s="33"/>
      <c r="C285" s="66" t="s">
        <v>571</v>
      </c>
      <c r="D285" s="73"/>
      <c r="E285" s="44"/>
      <c r="F285" s="41"/>
      <c r="G285" s="41"/>
    </row>
    <row r="286" spans="1:13" ht="60.75">
      <c r="A286" s="71" t="s">
        <v>553</v>
      </c>
      <c r="B286" s="54" t="s">
        <v>500</v>
      </c>
      <c r="C286" s="6" t="s">
        <v>811</v>
      </c>
      <c r="D286" s="73">
        <v>69.5</v>
      </c>
      <c r="E286" s="44"/>
      <c r="F286" s="41">
        <f t="shared" ref="F286:F293" si="37">+E286*D286</f>
        <v>0</v>
      </c>
      <c r="G286" s="63" t="str">
        <f>+HYPERLINK("https://www.flenghi.it/product/portatesserino-e-accessori-ascot-italy/","FOTO ARTICOLO")</f>
        <v>FOTO ARTICOLO</v>
      </c>
      <c r="I286" s="89"/>
      <c r="K286" s="115"/>
      <c r="L286" s="115"/>
    </row>
    <row r="287" spans="1:13" ht="40.5">
      <c r="A287" s="71" t="s">
        <v>554</v>
      </c>
      <c r="B287" s="54" t="s">
        <v>500</v>
      </c>
      <c r="C287" s="6" t="s">
        <v>552</v>
      </c>
      <c r="D287" s="73">
        <v>42.9</v>
      </c>
      <c r="E287" s="44"/>
      <c r="F287" s="41">
        <f t="shared" si="37"/>
        <v>0</v>
      </c>
      <c r="G287" s="63" t="str">
        <f t="shared" ref="G287:G299" si="38">+HYPERLINK("https://www.flenghi.it/product/portatesserino-e-accessori-ascot-italy/","FOTO ARTICOLO")</f>
        <v>FOTO ARTICOLO</v>
      </c>
      <c r="I287" s="89"/>
      <c r="K287" s="115"/>
      <c r="L287" s="115"/>
    </row>
    <row r="288" spans="1:13" ht="60.75">
      <c r="A288" s="71" t="s">
        <v>555</v>
      </c>
      <c r="B288" s="54" t="s">
        <v>500</v>
      </c>
      <c r="C288" s="6" t="s">
        <v>810</v>
      </c>
      <c r="D288" s="73">
        <v>49.9</v>
      </c>
      <c r="E288" s="44"/>
      <c r="F288" s="41">
        <f t="shared" si="37"/>
        <v>0</v>
      </c>
      <c r="G288" s="63" t="str">
        <f t="shared" si="38"/>
        <v>FOTO ARTICOLO</v>
      </c>
      <c r="I288" s="89"/>
      <c r="K288" s="115"/>
      <c r="L288" s="115"/>
    </row>
    <row r="289" spans="1:15" ht="40.5">
      <c r="A289" s="71" t="s">
        <v>556</v>
      </c>
      <c r="B289" s="54" t="s">
        <v>500</v>
      </c>
      <c r="C289" s="6" t="s">
        <v>809</v>
      </c>
      <c r="D289" s="73">
        <v>39.5</v>
      </c>
      <c r="E289" s="44"/>
      <c r="F289" s="41">
        <f t="shared" si="37"/>
        <v>0</v>
      </c>
      <c r="G289" s="63" t="str">
        <f t="shared" si="38"/>
        <v>FOTO ARTICOLO</v>
      </c>
      <c r="I289" s="89"/>
      <c r="K289" s="115"/>
    </row>
    <row r="290" spans="1:15" ht="60.75">
      <c r="A290" s="71" t="s">
        <v>805</v>
      </c>
      <c r="B290" s="54" t="s">
        <v>500</v>
      </c>
      <c r="C290" s="6" t="s">
        <v>812</v>
      </c>
      <c r="D290" s="73">
        <v>69.5</v>
      </c>
      <c r="E290" s="44"/>
      <c r="F290" s="41">
        <f t="shared" si="37"/>
        <v>0</v>
      </c>
      <c r="G290" s="63" t="str">
        <f t="shared" si="38"/>
        <v>FOTO ARTICOLO</v>
      </c>
      <c r="M290" s="115"/>
      <c r="O290" s="115"/>
    </row>
    <row r="291" spans="1:15" ht="40.5">
      <c r="A291" s="71" t="s">
        <v>806</v>
      </c>
      <c r="B291" s="54" t="s">
        <v>500</v>
      </c>
      <c r="C291" s="6" t="s">
        <v>813</v>
      </c>
      <c r="D291" s="73">
        <v>42.9</v>
      </c>
      <c r="E291" s="44"/>
      <c r="F291" s="41">
        <f t="shared" si="37"/>
        <v>0</v>
      </c>
      <c r="G291" s="63" t="str">
        <f t="shared" si="38"/>
        <v>FOTO ARTICOLO</v>
      </c>
      <c r="M291" s="115"/>
      <c r="O291" s="115"/>
    </row>
    <row r="292" spans="1:15" ht="60.75">
      <c r="A292" s="71" t="s">
        <v>807</v>
      </c>
      <c r="B292" s="54" t="s">
        <v>500</v>
      </c>
      <c r="C292" s="6" t="s">
        <v>814</v>
      </c>
      <c r="D292" s="73">
        <v>49.9</v>
      </c>
      <c r="E292" s="44"/>
      <c r="F292" s="41">
        <f t="shared" si="37"/>
        <v>0</v>
      </c>
      <c r="G292" s="63" t="str">
        <f t="shared" si="38"/>
        <v>FOTO ARTICOLO</v>
      </c>
      <c r="M292" s="115"/>
      <c r="O292" s="115"/>
    </row>
    <row r="293" spans="1:15" ht="40.5">
      <c r="A293" s="71" t="s">
        <v>808</v>
      </c>
      <c r="B293" s="54" t="s">
        <v>500</v>
      </c>
      <c r="C293" s="6" t="s">
        <v>815</v>
      </c>
      <c r="D293" s="73">
        <v>39.5</v>
      </c>
      <c r="E293" s="44"/>
      <c r="F293" s="41">
        <f t="shared" si="37"/>
        <v>0</v>
      </c>
      <c r="G293" s="63" t="str">
        <f t="shared" si="38"/>
        <v>FOTO ARTICOLO</v>
      </c>
      <c r="M293" s="115"/>
      <c r="O293" s="115"/>
    </row>
    <row r="294" spans="1:15" ht="20.25">
      <c r="A294" s="71"/>
      <c r="B294" s="21"/>
      <c r="C294" s="66" t="s">
        <v>585</v>
      </c>
      <c r="D294" s="74"/>
      <c r="E294" s="44"/>
      <c r="F294" s="41"/>
      <c r="G294" s="41"/>
    </row>
    <row r="295" spans="1:15" ht="20.25">
      <c r="A295" s="71" t="s">
        <v>561</v>
      </c>
      <c r="B295" s="54" t="s">
        <v>500</v>
      </c>
      <c r="C295" s="6" t="s">
        <v>551</v>
      </c>
      <c r="D295" s="73">
        <v>19.899999999999999</v>
      </c>
      <c r="E295" s="44"/>
      <c r="F295" s="41">
        <f t="shared" ref="F295:F299" si="39">+E295*D295</f>
        <v>0</v>
      </c>
      <c r="G295" s="63" t="str">
        <f t="shared" si="38"/>
        <v>FOTO ARTICOLO</v>
      </c>
      <c r="I295" s="89"/>
      <c r="K295" s="115"/>
      <c r="M295" s="115"/>
    </row>
    <row r="296" spans="1:15" ht="20.25">
      <c r="A296" s="71" t="s">
        <v>558</v>
      </c>
      <c r="B296" s="54" t="s">
        <v>500</v>
      </c>
      <c r="C296" s="6" t="s">
        <v>550</v>
      </c>
      <c r="D296" s="73">
        <v>35</v>
      </c>
      <c r="E296" s="44"/>
      <c r="F296" s="41">
        <f t="shared" si="39"/>
        <v>0</v>
      </c>
      <c r="G296" s="63" t="str">
        <f t="shared" si="38"/>
        <v>FOTO ARTICOLO</v>
      </c>
      <c r="I296" s="89"/>
      <c r="K296" s="115"/>
      <c r="M296" s="115"/>
    </row>
    <row r="297" spans="1:15" ht="20.25">
      <c r="A297" s="71" t="s">
        <v>559</v>
      </c>
      <c r="B297" s="54" t="s">
        <v>500</v>
      </c>
      <c r="C297" s="6" t="s">
        <v>557</v>
      </c>
      <c r="D297" s="72">
        <v>8.9</v>
      </c>
      <c r="E297" s="44"/>
      <c r="F297" s="41">
        <f t="shared" si="39"/>
        <v>0</v>
      </c>
      <c r="G297" s="63" t="str">
        <f t="shared" si="38"/>
        <v>FOTO ARTICOLO</v>
      </c>
      <c r="I297" s="89"/>
      <c r="K297" s="115"/>
      <c r="M297" s="115"/>
    </row>
    <row r="298" spans="1:15" ht="20.25">
      <c r="A298" s="71" t="s">
        <v>612</v>
      </c>
      <c r="B298" s="54" t="s">
        <v>500</v>
      </c>
      <c r="C298" s="6" t="s">
        <v>611</v>
      </c>
      <c r="D298" s="72">
        <v>9.9</v>
      </c>
      <c r="E298" s="44"/>
      <c r="F298" s="41">
        <f t="shared" si="39"/>
        <v>0</v>
      </c>
      <c r="G298" s="63" t="str">
        <f t="shared" si="38"/>
        <v>FOTO ARTICOLO</v>
      </c>
      <c r="I298" s="89"/>
      <c r="K298" s="115"/>
      <c r="M298" s="115"/>
    </row>
    <row r="299" spans="1:15" ht="20.25">
      <c r="A299" s="71" t="s">
        <v>563</v>
      </c>
      <c r="B299" s="54" t="s">
        <v>500</v>
      </c>
      <c r="C299" s="6" t="s">
        <v>562</v>
      </c>
      <c r="D299" s="72">
        <v>12.9</v>
      </c>
      <c r="E299" s="44"/>
      <c r="F299" s="41">
        <f t="shared" si="39"/>
        <v>0</v>
      </c>
      <c r="G299" s="63" t="str">
        <f t="shared" si="38"/>
        <v>FOTO ARTICOLO</v>
      </c>
      <c r="I299" s="89"/>
      <c r="K299" s="115"/>
      <c r="M299" s="115"/>
    </row>
    <row r="300" spans="1:15" ht="47.25">
      <c r="A300" s="71"/>
      <c r="B300" s="17"/>
      <c r="C300" s="13" t="s">
        <v>17</v>
      </c>
      <c r="D300" s="72"/>
      <c r="E300" s="44"/>
      <c r="F300" s="41"/>
      <c r="G300" s="94" t="s">
        <v>670</v>
      </c>
    </row>
    <row r="301" spans="1:15" ht="40.5">
      <c r="A301" s="78">
        <v>1118</v>
      </c>
      <c r="B301" s="28"/>
      <c r="C301" s="29" t="s">
        <v>816</v>
      </c>
      <c r="D301" s="72">
        <v>108.9</v>
      </c>
      <c r="E301" s="44"/>
      <c r="F301" s="41">
        <f t="shared" ref="F301:F303" si="40">+E301*D301</f>
        <v>0</v>
      </c>
      <c r="G301" s="17" t="s">
        <v>690</v>
      </c>
      <c r="I301" s="89"/>
      <c r="K301" s="115"/>
      <c r="L301" s="86"/>
    </row>
    <row r="302" spans="1:15" ht="20.25">
      <c r="A302" s="78" t="s">
        <v>175</v>
      </c>
      <c r="B302" s="28"/>
      <c r="C302" s="29" t="s">
        <v>313</v>
      </c>
      <c r="D302" s="72">
        <v>49.8</v>
      </c>
      <c r="E302" s="44"/>
      <c r="F302" s="41">
        <f t="shared" si="40"/>
        <v>0</v>
      </c>
      <c r="G302" s="17" t="s">
        <v>690</v>
      </c>
      <c r="I302" s="89"/>
      <c r="K302" s="115"/>
      <c r="L302" s="86"/>
    </row>
    <row r="303" spans="1:15" ht="60.75">
      <c r="A303" s="71">
        <v>1810</v>
      </c>
      <c r="B303" s="17"/>
      <c r="C303" s="3" t="s">
        <v>679</v>
      </c>
      <c r="D303" s="72">
        <v>35.9</v>
      </c>
      <c r="E303" s="44"/>
      <c r="F303" s="41">
        <f t="shared" si="40"/>
        <v>0</v>
      </c>
      <c r="G303" s="17"/>
      <c r="I303" s="89"/>
      <c r="K303" s="115"/>
    </row>
    <row r="304" spans="1:15" ht="20.25">
      <c r="A304" s="71">
        <v>1716</v>
      </c>
      <c r="B304" s="17"/>
      <c r="C304" s="3" t="s">
        <v>887</v>
      </c>
      <c r="D304" s="72">
        <v>16.899999999999999</v>
      </c>
      <c r="E304" s="44"/>
      <c r="F304" s="41">
        <f>+E304*D304</f>
        <v>0</v>
      </c>
      <c r="G304" s="17" t="s">
        <v>690</v>
      </c>
      <c r="I304" s="89"/>
      <c r="K304" s="115"/>
    </row>
    <row r="305" spans="1:22" ht="63.75">
      <c r="A305" s="71"/>
      <c r="B305" s="17"/>
      <c r="C305" s="22" t="s">
        <v>591</v>
      </c>
      <c r="D305" s="72"/>
      <c r="E305" s="44"/>
      <c r="F305" s="41"/>
      <c r="G305" s="41"/>
    </row>
    <row r="306" spans="1:22" ht="20.25">
      <c r="A306" s="71">
        <v>1117</v>
      </c>
      <c r="B306" s="17"/>
      <c r="C306" s="4" t="s">
        <v>273</v>
      </c>
      <c r="D306" s="72">
        <v>730.5</v>
      </c>
      <c r="E306" s="44"/>
      <c r="F306" s="41">
        <f>+E306*D306</f>
        <v>0</v>
      </c>
      <c r="G306" s="41"/>
    </row>
    <row r="307" spans="1:22" ht="20.25">
      <c r="A307" s="71" t="s">
        <v>276</v>
      </c>
      <c r="B307" s="17"/>
      <c r="C307" s="4" t="s">
        <v>274</v>
      </c>
      <c r="D307" s="72">
        <v>770.5</v>
      </c>
      <c r="E307" s="44"/>
      <c r="F307" s="41">
        <f>+E307*D307</f>
        <v>0</v>
      </c>
      <c r="G307" s="41"/>
    </row>
    <row r="308" spans="1:22" ht="40.5">
      <c r="A308" s="71" t="s">
        <v>277</v>
      </c>
      <c r="B308" s="17"/>
      <c r="C308" s="4" t="s">
        <v>275</v>
      </c>
      <c r="D308" s="72">
        <v>730.5</v>
      </c>
      <c r="E308" s="44"/>
      <c r="F308" s="41">
        <f>+E308*D308</f>
        <v>0</v>
      </c>
      <c r="G308" s="41"/>
    </row>
    <row r="309" spans="1:22" ht="20.25">
      <c r="A309" s="71" t="s">
        <v>278</v>
      </c>
      <c r="B309" s="17"/>
      <c r="C309" s="4" t="s">
        <v>274</v>
      </c>
      <c r="D309" s="72">
        <v>770.5</v>
      </c>
      <c r="E309" s="44"/>
      <c r="F309" s="41">
        <f>+E309*D309</f>
        <v>0</v>
      </c>
      <c r="G309" s="41"/>
    </row>
    <row r="310" spans="1:22" ht="40.5">
      <c r="A310" s="71" t="s">
        <v>772</v>
      </c>
      <c r="B310" s="26"/>
      <c r="C310" s="4" t="s">
        <v>308</v>
      </c>
      <c r="D310" s="72">
        <v>18.5</v>
      </c>
      <c r="E310" s="44"/>
      <c r="F310" s="41">
        <f>+E310*D310</f>
        <v>0</v>
      </c>
      <c r="G310" s="41"/>
    </row>
    <row r="311" spans="1:22" ht="87">
      <c r="A311" s="71"/>
      <c r="B311" s="17"/>
      <c r="C311" s="22" t="s">
        <v>590</v>
      </c>
      <c r="D311" s="72"/>
      <c r="E311" s="44"/>
      <c r="F311" s="41"/>
      <c r="G311" s="41"/>
    </row>
    <row r="312" spans="1:22" ht="60.75">
      <c r="A312" s="78" t="s">
        <v>469</v>
      </c>
      <c r="B312" s="28"/>
      <c r="C312" s="32" t="s">
        <v>462</v>
      </c>
      <c r="D312" s="72">
        <v>770</v>
      </c>
      <c r="E312" s="44"/>
      <c r="F312" s="42">
        <f>+E312*D312</f>
        <v>0</v>
      </c>
      <c r="G312" s="41"/>
    </row>
    <row r="313" spans="1:22" ht="40.5">
      <c r="A313" s="78" t="s">
        <v>470</v>
      </c>
      <c r="B313" s="28"/>
      <c r="C313" s="32" t="s">
        <v>493</v>
      </c>
      <c r="D313" s="72">
        <v>690</v>
      </c>
      <c r="E313" s="44"/>
      <c r="F313" s="42">
        <f>+E313*D313</f>
        <v>0</v>
      </c>
      <c r="G313" s="41"/>
      <c r="H313"/>
      <c r="I313"/>
    </row>
    <row r="314" spans="1:22" ht="47.25">
      <c r="A314" s="71"/>
      <c r="B314" s="17"/>
      <c r="C314" s="22" t="s">
        <v>589</v>
      </c>
      <c r="D314" s="72"/>
      <c r="E314" s="44"/>
      <c r="F314" s="41"/>
      <c r="G314" s="94" t="s">
        <v>670</v>
      </c>
      <c r="H314"/>
      <c r="I314"/>
    </row>
    <row r="315" spans="1:22" s="38" customFormat="1" ht="40.5">
      <c r="A315" s="78" t="s">
        <v>692</v>
      </c>
      <c r="B315" s="28"/>
      <c r="C315" s="29" t="s">
        <v>41</v>
      </c>
      <c r="D315" s="72">
        <v>74.7</v>
      </c>
      <c r="E315" s="44"/>
      <c r="F315" s="42">
        <f t="shared" ref="F315:F321" si="41">+E315*D315</f>
        <v>0</v>
      </c>
      <c r="G315" s="17" t="s">
        <v>690</v>
      </c>
      <c r="H315"/>
      <c r="I315"/>
      <c r="J315"/>
      <c r="K315"/>
      <c r="L315"/>
      <c r="M315"/>
      <c r="N315"/>
      <c r="O315"/>
      <c r="P315"/>
      <c r="Q315"/>
      <c r="R315"/>
      <c r="S315"/>
      <c r="T315"/>
      <c r="U315"/>
      <c r="V315"/>
    </row>
    <row r="316" spans="1:22" s="38" customFormat="1" ht="20.25">
      <c r="A316" s="78" t="s">
        <v>522</v>
      </c>
      <c r="B316" s="28"/>
      <c r="C316" s="29" t="s">
        <v>523</v>
      </c>
      <c r="D316" s="72">
        <v>24.9</v>
      </c>
      <c r="E316" s="44"/>
      <c r="F316" s="42">
        <f t="shared" si="41"/>
        <v>0</v>
      </c>
      <c r="G316" s="17" t="s">
        <v>690</v>
      </c>
      <c r="H316"/>
      <c r="I316"/>
      <c r="J316"/>
      <c r="K316"/>
      <c r="L316"/>
      <c r="M316"/>
      <c r="N316"/>
      <c r="O316"/>
      <c r="P316"/>
      <c r="Q316"/>
      <c r="R316"/>
      <c r="S316"/>
      <c r="T316"/>
      <c r="U316"/>
      <c r="V316"/>
    </row>
    <row r="317" spans="1:22" ht="20.25">
      <c r="A317" s="71" t="s">
        <v>164</v>
      </c>
      <c r="B317" s="17"/>
      <c r="C317" s="3" t="s">
        <v>2</v>
      </c>
      <c r="D317" s="72">
        <v>49.8</v>
      </c>
      <c r="E317" s="44"/>
      <c r="F317" s="41">
        <f t="shared" si="41"/>
        <v>0</v>
      </c>
      <c r="G317" s="41"/>
      <c r="H317"/>
      <c r="I317"/>
    </row>
    <row r="318" spans="1:22" ht="20.25">
      <c r="A318" s="71" t="s">
        <v>246</v>
      </c>
      <c r="B318" s="17"/>
      <c r="C318" s="3" t="s">
        <v>48</v>
      </c>
      <c r="D318" s="72">
        <v>9.9</v>
      </c>
      <c r="E318" s="44"/>
      <c r="F318" s="41">
        <f t="shared" si="41"/>
        <v>0</v>
      </c>
      <c r="G318" s="41"/>
    </row>
    <row r="319" spans="1:22" ht="20.25">
      <c r="A319" s="71" t="s">
        <v>227</v>
      </c>
      <c r="B319" s="17"/>
      <c r="C319" s="3" t="s">
        <v>463</v>
      </c>
      <c r="D319" s="72">
        <v>22.9</v>
      </c>
      <c r="E319" s="44"/>
      <c r="F319" s="41">
        <f t="shared" si="41"/>
        <v>0</v>
      </c>
      <c r="G319" s="41"/>
    </row>
    <row r="320" spans="1:22" ht="40.5">
      <c r="A320" s="78" t="s">
        <v>247</v>
      </c>
      <c r="B320" s="39"/>
      <c r="C320" s="40" t="s">
        <v>14</v>
      </c>
      <c r="D320" s="72">
        <v>29.9</v>
      </c>
      <c r="E320" s="44"/>
      <c r="F320" s="42">
        <f t="shared" si="41"/>
        <v>0</v>
      </c>
      <c r="G320" s="41"/>
      <c r="I320" s="89"/>
      <c r="K320" s="115"/>
    </row>
    <row r="321" spans="1:11" ht="40.5">
      <c r="A321" s="71">
        <v>1811</v>
      </c>
      <c r="B321" s="18"/>
      <c r="C321" s="7" t="s">
        <v>13</v>
      </c>
      <c r="D321" s="72">
        <v>39.9</v>
      </c>
      <c r="E321" s="44"/>
      <c r="F321" s="41">
        <f t="shared" si="41"/>
        <v>0</v>
      </c>
      <c r="G321" s="41"/>
      <c r="I321" s="89"/>
      <c r="K321" s="115"/>
    </row>
    <row r="322" spans="1:11" ht="23.25">
      <c r="A322" s="71"/>
      <c r="B322" s="18"/>
      <c r="C322" s="22" t="s">
        <v>50</v>
      </c>
      <c r="D322" s="72"/>
      <c r="E322" s="44"/>
      <c r="F322" s="41"/>
      <c r="G322" s="41"/>
    </row>
    <row r="323" spans="1:11" ht="20.25">
      <c r="A323" s="71">
        <v>1004</v>
      </c>
      <c r="B323" s="18"/>
      <c r="C323" s="7" t="s">
        <v>74</v>
      </c>
      <c r="D323" s="72">
        <v>37.9</v>
      </c>
      <c r="E323" s="44"/>
      <c r="F323" s="41">
        <f t="shared" ref="F323:F328" si="42">+E323*D323</f>
        <v>0</v>
      </c>
      <c r="G323" s="41"/>
    </row>
    <row r="324" spans="1:11" ht="20.25">
      <c r="A324" s="71" t="s">
        <v>285</v>
      </c>
      <c r="B324" s="18"/>
      <c r="C324" s="7" t="s">
        <v>75</v>
      </c>
      <c r="D324" s="72">
        <v>47.5</v>
      </c>
      <c r="E324" s="44"/>
      <c r="F324" s="41">
        <f t="shared" si="42"/>
        <v>0</v>
      </c>
      <c r="G324" s="41"/>
    </row>
    <row r="325" spans="1:11" ht="20.25">
      <c r="A325" s="71">
        <v>9001</v>
      </c>
      <c r="B325" s="17"/>
      <c r="C325" s="3" t="s">
        <v>76</v>
      </c>
      <c r="D325" s="72">
        <v>21.4</v>
      </c>
      <c r="E325" s="44"/>
      <c r="F325" s="41">
        <f t="shared" si="42"/>
        <v>0</v>
      </c>
      <c r="G325" s="41"/>
    </row>
    <row r="326" spans="1:11" ht="20.25">
      <c r="A326" s="71">
        <v>9000</v>
      </c>
      <c r="B326" s="17"/>
      <c r="C326" s="3" t="s">
        <v>464</v>
      </c>
      <c r="D326" s="72">
        <v>9.8000000000000007</v>
      </c>
      <c r="E326" s="44"/>
      <c r="F326" s="41">
        <f t="shared" si="42"/>
        <v>0</v>
      </c>
      <c r="G326" s="41"/>
    </row>
    <row r="327" spans="1:11" ht="40.5">
      <c r="A327" s="71">
        <v>9002</v>
      </c>
      <c r="B327" s="17"/>
      <c r="C327" s="3" t="s">
        <v>45</v>
      </c>
      <c r="D327" s="72">
        <v>10.7</v>
      </c>
      <c r="E327" s="44"/>
      <c r="F327" s="41">
        <f t="shared" si="42"/>
        <v>0</v>
      </c>
      <c r="G327" s="41"/>
    </row>
    <row r="328" spans="1:11" ht="40.5">
      <c r="A328" s="71">
        <v>9003</v>
      </c>
      <c r="B328" s="17"/>
      <c r="C328" s="3" t="s">
        <v>49</v>
      </c>
      <c r="D328" s="72">
        <v>8.9</v>
      </c>
      <c r="E328" s="44"/>
      <c r="F328" s="41">
        <f t="shared" si="42"/>
        <v>0</v>
      </c>
      <c r="G328" s="41"/>
    </row>
    <row r="329" spans="1:11" ht="20.25">
      <c r="A329" s="71"/>
      <c r="B329" s="37"/>
      <c r="C329" s="3" t="s">
        <v>111</v>
      </c>
      <c r="D329" s="72"/>
      <c r="E329" s="44"/>
      <c r="F329" s="41"/>
      <c r="G329" s="41"/>
    </row>
    <row r="330" spans="1:11" ht="20.25">
      <c r="A330" s="71">
        <v>1400</v>
      </c>
      <c r="B330" s="17"/>
      <c r="C330" s="4" t="s">
        <v>112</v>
      </c>
      <c r="D330" s="72">
        <v>4.2</v>
      </c>
      <c r="E330" s="44"/>
      <c r="F330" s="41">
        <f t="shared" ref="F330:F336" si="43">+E330*D330</f>
        <v>0</v>
      </c>
      <c r="G330" s="41"/>
    </row>
    <row r="331" spans="1:11" ht="20.25">
      <c r="A331" s="71" t="s">
        <v>158</v>
      </c>
      <c r="B331" s="17"/>
      <c r="C331" s="4" t="s">
        <v>290</v>
      </c>
      <c r="D331" s="72">
        <v>7.6</v>
      </c>
      <c r="E331" s="44"/>
      <c r="F331" s="41">
        <f t="shared" si="43"/>
        <v>0</v>
      </c>
      <c r="G331" s="41"/>
    </row>
    <row r="332" spans="1:11" ht="20.25">
      <c r="A332" s="71">
        <v>1401</v>
      </c>
      <c r="B332" s="17"/>
      <c r="C332" s="4" t="s">
        <v>113</v>
      </c>
      <c r="D332" s="72">
        <v>3.7</v>
      </c>
      <c r="E332" s="44"/>
      <c r="F332" s="41">
        <f t="shared" si="43"/>
        <v>0</v>
      </c>
      <c r="G332" s="41"/>
    </row>
    <row r="333" spans="1:11" ht="23.25">
      <c r="A333" s="71"/>
      <c r="B333" s="17"/>
      <c r="C333" s="22" t="s">
        <v>586</v>
      </c>
      <c r="D333" s="72"/>
      <c r="E333" s="44"/>
      <c r="F333" s="41"/>
      <c r="G333" s="41"/>
    </row>
    <row r="334" spans="1:11" ht="40.5">
      <c r="A334" s="71">
        <v>1816</v>
      </c>
      <c r="B334" s="17"/>
      <c r="C334" s="3" t="s">
        <v>636</v>
      </c>
      <c r="D334" s="72">
        <v>24.5</v>
      </c>
      <c r="E334" s="44"/>
      <c r="F334" s="41">
        <f t="shared" si="43"/>
        <v>0</v>
      </c>
      <c r="G334" s="41"/>
      <c r="H334" s="84"/>
    </row>
    <row r="335" spans="1:11" ht="40.5">
      <c r="A335" s="71">
        <v>1817</v>
      </c>
      <c r="B335" s="17"/>
      <c r="C335" s="3" t="s">
        <v>92</v>
      </c>
      <c r="D335" s="72">
        <v>79.5</v>
      </c>
      <c r="E335" s="44"/>
      <c r="F335" s="41">
        <f t="shared" si="43"/>
        <v>0</v>
      </c>
      <c r="G335" s="41"/>
      <c r="H335" s="84"/>
    </row>
    <row r="336" spans="1:11" ht="60.75">
      <c r="A336" s="71">
        <v>1818</v>
      </c>
      <c r="B336" s="17"/>
      <c r="C336" s="3" t="s">
        <v>494</v>
      </c>
      <c r="D336" s="72">
        <v>78.5</v>
      </c>
      <c r="E336" s="44"/>
      <c r="F336" s="41">
        <f t="shared" si="43"/>
        <v>0</v>
      </c>
      <c r="G336" s="41"/>
      <c r="H336" s="84"/>
    </row>
    <row r="337" spans="1:8" ht="23.25">
      <c r="A337" s="71"/>
      <c r="B337" s="17"/>
      <c r="C337" s="22" t="s">
        <v>93</v>
      </c>
      <c r="D337" s="72"/>
      <c r="E337" s="44"/>
      <c r="F337" s="41"/>
      <c r="G337" s="41"/>
    </row>
    <row r="338" spans="1:8" ht="40.5">
      <c r="A338" s="71">
        <v>1208</v>
      </c>
      <c r="B338" s="17"/>
      <c r="C338" s="3" t="s">
        <v>317</v>
      </c>
      <c r="D338" s="72">
        <v>259.39999999999998</v>
      </c>
      <c r="E338" s="44"/>
      <c r="F338" s="41">
        <f t="shared" ref="F338:F346" si="44">+E338*D338</f>
        <v>0</v>
      </c>
      <c r="G338" s="41"/>
    </row>
    <row r="339" spans="1:8" ht="40.5">
      <c r="A339" s="71" t="s">
        <v>497</v>
      </c>
      <c r="B339" s="35" t="s">
        <v>479</v>
      </c>
      <c r="C339" s="3" t="s">
        <v>687</v>
      </c>
      <c r="D339" s="72">
        <v>129.5</v>
      </c>
      <c r="E339" s="44"/>
      <c r="F339" s="41">
        <f t="shared" si="44"/>
        <v>0</v>
      </c>
      <c r="G339" s="41"/>
      <c r="H339" s="84"/>
    </row>
    <row r="340" spans="1:8" ht="101.25">
      <c r="A340" s="80" t="s">
        <v>845</v>
      </c>
      <c r="B340" s="35" t="s">
        <v>479</v>
      </c>
      <c r="C340" s="4" t="s">
        <v>844</v>
      </c>
      <c r="D340" s="72">
        <v>90.8</v>
      </c>
      <c r="E340" s="44"/>
      <c r="F340" s="41">
        <f t="shared" si="44"/>
        <v>0</v>
      </c>
      <c r="G340" s="41"/>
      <c r="H340" s="84"/>
    </row>
    <row r="341" spans="1:8" ht="20.25">
      <c r="A341" s="71" t="s">
        <v>305</v>
      </c>
      <c r="B341" s="17"/>
      <c r="C341" s="3" t="s">
        <v>318</v>
      </c>
      <c r="D341" s="72">
        <v>25</v>
      </c>
      <c r="E341" s="44"/>
      <c r="F341" s="41">
        <f t="shared" si="44"/>
        <v>0</v>
      </c>
      <c r="G341" s="41"/>
    </row>
    <row r="342" spans="1:8" ht="20.25">
      <c r="A342" s="71" t="s">
        <v>306</v>
      </c>
      <c r="B342" s="17"/>
      <c r="C342" s="3" t="s">
        <v>51</v>
      </c>
      <c r="D342" s="72">
        <v>30.9</v>
      </c>
      <c r="E342" s="44"/>
      <c r="F342" s="41">
        <f t="shared" si="44"/>
        <v>0</v>
      </c>
      <c r="G342" s="41"/>
    </row>
    <row r="343" spans="1:8" ht="20.25">
      <c r="A343" s="71" t="s">
        <v>226</v>
      </c>
      <c r="B343" s="17"/>
      <c r="C343" s="3" t="s">
        <v>529</v>
      </c>
      <c r="D343" s="72">
        <v>18.5</v>
      </c>
      <c r="E343" s="44"/>
      <c r="F343" s="41">
        <f t="shared" si="44"/>
        <v>0</v>
      </c>
      <c r="G343" s="41"/>
    </row>
    <row r="344" spans="1:8" ht="20.25">
      <c r="A344" s="71" t="s">
        <v>286</v>
      </c>
      <c r="B344" s="17"/>
      <c r="C344" s="3" t="s">
        <v>873</v>
      </c>
      <c r="D344" s="72">
        <v>8.6999999999999993</v>
      </c>
      <c r="E344" s="44"/>
      <c r="F344" s="41">
        <f t="shared" si="44"/>
        <v>0</v>
      </c>
      <c r="G344" s="17" t="s">
        <v>690</v>
      </c>
    </row>
    <row r="345" spans="1:8" ht="60.75">
      <c r="A345" s="71">
        <v>1113</v>
      </c>
      <c r="B345" s="17"/>
      <c r="C345" s="3" t="s">
        <v>78</v>
      </c>
      <c r="D345" s="72">
        <v>31</v>
      </c>
      <c r="E345" s="44"/>
      <c r="F345" s="41">
        <f t="shared" si="44"/>
        <v>0</v>
      </c>
      <c r="G345" s="41"/>
    </row>
    <row r="346" spans="1:8" ht="20.25">
      <c r="A346" s="71" t="s">
        <v>269</v>
      </c>
      <c r="B346" s="17"/>
      <c r="C346" s="3" t="s">
        <v>79</v>
      </c>
      <c r="D346" s="72">
        <v>38</v>
      </c>
      <c r="E346" s="44"/>
      <c r="F346" s="41">
        <f t="shared" si="44"/>
        <v>0</v>
      </c>
      <c r="G346" s="41"/>
    </row>
    <row r="347" spans="1:8" ht="43.5">
      <c r="A347" s="71"/>
      <c r="B347" s="17"/>
      <c r="C347" s="22" t="s">
        <v>588</v>
      </c>
      <c r="D347" s="72"/>
      <c r="E347" s="44"/>
      <c r="F347" s="41"/>
      <c r="G347" s="41"/>
    </row>
    <row r="348" spans="1:8" ht="20.25">
      <c r="A348" s="71">
        <v>1306</v>
      </c>
      <c r="B348" s="17"/>
      <c r="C348" s="4" t="s">
        <v>385</v>
      </c>
      <c r="D348" s="72">
        <v>7.6</v>
      </c>
      <c r="E348" s="44"/>
      <c r="F348" s="41">
        <f>+E348*D348</f>
        <v>0</v>
      </c>
      <c r="G348" s="116"/>
    </row>
    <row r="349" spans="1:8" ht="20.25">
      <c r="A349" s="71">
        <v>1309</v>
      </c>
      <c r="B349" s="17"/>
      <c r="C349" s="4" t="s">
        <v>386</v>
      </c>
      <c r="D349" s="72">
        <v>7.6</v>
      </c>
      <c r="E349" s="44"/>
      <c r="F349" s="41">
        <f>+E349*D349</f>
        <v>0</v>
      </c>
      <c r="G349" s="116"/>
    </row>
    <row r="350" spans="1:8" ht="20.25">
      <c r="A350" s="71">
        <v>1307</v>
      </c>
      <c r="B350" s="17" t="s">
        <v>388</v>
      </c>
      <c r="C350" s="4" t="s">
        <v>387</v>
      </c>
      <c r="D350" s="72">
        <v>7.6</v>
      </c>
      <c r="E350" s="44"/>
      <c r="F350" s="41">
        <f>+E350*D350</f>
        <v>0</v>
      </c>
      <c r="G350" s="116"/>
    </row>
    <row r="351" spans="1:8" ht="31.5">
      <c r="A351" s="71">
        <v>1308</v>
      </c>
      <c r="B351" s="26" t="s">
        <v>389</v>
      </c>
      <c r="C351" s="4" t="s">
        <v>176</v>
      </c>
      <c r="D351" s="72">
        <v>25</v>
      </c>
      <c r="E351" s="44"/>
      <c r="F351" s="41">
        <f>+E351*D351</f>
        <v>0</v>
      </c>
      <c r="G351" s="116"/>
    </row>
    <row r="352" spans="1:8" ht="20.25">
      <c r="A352" s="71"/>
      <c r="B352" s="17"/>
      <c r="C352" s="3" t="s">
        <v>177</v>
      </c>
      <c r="D352" s="72"/>
      <c r="E352" s="44"/>
      <c r="F352" s="41"/>
      <c r="G352" s="41"/>
    </row>
    <row r="353" spans="1:24" ht="20.25">
      <c r="A353" s="71" t="s">
        <v>195</v>
      </c>
      <c r="B353" s="17"/>
      <c r="C353" s="5" t="s">
        <v>874</v>
      </c>
      <c r="D353" s="72">
        <v>10.8</v>
      </c>
      <c r="E353" s="44"/>
      <c r="F353" s="41">
        <f t="shared" ref="F353:F415" si="45">+E353*D353</f>
        <v>0</v>
      </c>
      <c r="G353" s="116"/>
      <c r="H353" s="84"/>
      <c r="I353" s="93"/>
    </row>
    <row r="354" spans="1:24" ht="20.25">
      <c r="A354" s="71" t="s">
        <v>196</v>
      </c>
      <c r="B354" s="17" t="s">
        <v>377</v>
      </c>
      <c r="C354" s="5" t="s">
        <v>603</v>
      </c>
      <c r="D354" s="72">
        <v>12.5</v>
      </c>
      <c r="E354" s="44"/>
      <c r="F354" s="41">
        <f t="shared" si="45"/>
        <v>0</v>
      </c>
      <c r="G354" s="116"/>
      <c r="H354" s="84"/>
      <c r="I354" s="93"/>
      <c r="X354" s="115" t="s">
        <v>723</v>
      </c>
    </row>
    <row r="355" spans="1:24" ht="20.25">
      <c r="A355" s="71" t="s">
        <v>297</v>
      </c>
      <c r="B355" s="17"/>
      <c r="C355" s="5" t="s">
        <v>604</v>
      </c>
      <c r="D355" s="72">
        <v>14.2</v>
      </c>
      <c r="E355" s="44"/>
      <c r="F355" s="41">
        <f t="shared" si="45"/>
        <v>0</v>
      </c>
      <c r="G355" s="17"/>
      <c r="H355" s="84"/>
      <c r="I355" s="93"/>
      <c r="X355" s="115" t="s">
        <v>735</v>
      </c>
    </row>
    <row r="356" spans="1:24" ht="20.25">
      <c r="A356" s="71" t="s">
        <v>197</v>
      </c>
      <c r="B356" s="17" t="s">
        <v>378</v>
      </c>
      <c r="C356" s="5" t="s">
        <v>178</v>
      </c>
      <c r="D356" s="72">
        <v>13.4</v>
      </c>
      <c r="E356" s="44"/>
      <c r="F356" s="41">
        <f t="shared" si="45"/>
        <v>0</v>
      </c>
      <c r="G356" s="116"/>
      <c r="H356" s="84"/>
      <c r="I356" s="93"/>
      <c r="X356" s="115" t="s">
        <v>736</v>
      </c>
    </row>
    <row r="357" spans="1:24" ht="20.25">
      <c r="A357" s="71" t="s">
        <v>298</v>
      </c>
      <c r="B357" s="17"/>
      <c r="C357" s="5" t="s">
        <v>295</v>
      </c>
      <c r="D357" s="72">
        <v>16.399999999999999</v>
      </c>
      <c r="E357" s="44"/>
      <c r="F357" s="41">
        <f t="shared" si="45"/>
        <v>0</v>
      </c>
      <c r="G357" s="116"/>
      <c r="H357" s="84"/>
      <c r="I357" s="93"/>
    </row>
    <row r="358" spans="1:24" ht="20.25">
      <c r="A358" s="71" t="s">
        <v>198</v>
      </c>
      <c r="B358" s="17" t="s">
        <v>379</v>
      </c>
      <c r="C358" s="5" t="s">
        <v>179</v>
      </c>
      <c r="D358" s="72">
        <v>16.5</v>
      </c>
      <c r="E358" s="44"/>
      <c r="F358" s="41">
        <f t="shared" si="45"/>
        <v>0</v>
      </c>
      <c r="G358" s="116"/>
      <c r="H358" s="84"/>
      <c r="I358" s="93"/>
      <c r="X358" t="s">
        <v>724</v>
      </c>
    </row>
    <row r="359" spans="1:24" ht="20.25">
      <c r="A359" s="71" t="s">
        <v>299</v>
      </c>
      <c r="B359" s="17"/>
      <c r="C359" s="5" t="s">
        <v>296</v>
      </c>
      <c r="D359" s="72">
        <v>20.100000000000001</v>
      </c>
      <c r="E359" s="44"/>
      <c r="F359" s="41">
        <f t="shared" si="45"/>
        <v>0</v>
      </c>
      <c r="G359" s="116"/>
      <c r="H359" s="84"/>
      <c r="I359" s="93"/>
      <c r="X359" s="115" t="s">
        <v>726</v>
      </c>
    </row>
    <row r="360" spans="1:24" ht="20.25">
      <c r="A360" s="71" t="s">
        <v>327</v>
      </c>
      <c r="B360" s="17" t="s">
        <v>380</v>
      </c>
      <c r="C360" s="5" t="s">
        <v>319</v>
      </c>
      <c r="D360" s="72">
        <v>17.399999999999999</v>
      </c>
      <c r="E360" s="44"/>
      <c r="F360" s="41">
        <f t="shared" si="45"/>
        <v>0</v>
      </c>
      <c r="G360" s="116"/>
      <c r="H360" s="84"/>
      <c r="I360" s="93"/>
      <c r="X360" s="115" t="s">
        <v>727</v>
      </c>
    </row>
    <row r="361" spans="1:24" ht="20.25">
      <c r="A361" s="71" t="s">
        <v>328</v>
      </c>
      <c r="B361" s="17"/>
      <c r="C361" s="5" t="s">
        <v>320</v>
      </c>
      <c r="D361" s="72">
        <v>20.9</v>
      </c>
      <c r="E361" s="44"/>
      <c r="F361" s="41">
        <f t="shared" si="45"/>
        <v>0</v>
      </c>
      <c r="G361" s="116"/>
      <c r="H361" s="84"/>
      <c r="I361" s="93"/>
      <c r="X361" s="115" t="s">
        <v>728</v>
      </c>
    </row>
    <row r="362" spans="1:24" ht="20.25">
      <c r="A362" s="71" t="s">
        <v>199</v>
      </c>
      <c r="B362" s="17" t="s">
        <v>381</v>
      </c>
      <c r="C362" s="5" t="s">
        <v>382</v>
      </c>
      <c r="D362" s="72">
        <v>17.8</v>
      </c>
      <c r="E362" s="44"/>
      <c r="F362" s="41">
        <f t="shared" si="45"/>
        <v>0</v>
      </c>
      <c r="G362" s="116"/>
      <c r="H362" s="84"/>
      <c r="I362" s="93"/>
    </row>
    <row r="363" spans="1:24" ht="20.25">
      <c r="A363" s="71" t="s">
        <v>300</v>
      </c>
      <c r="B363" s="17"/>
      <c r="C363" s="5" t="s">
        <v>325</v>
      </c>
      <c r="D363" s="72">
        <v>19</v>
      </c>
      <c r="E363" s="44"/>
      <c r="F363" s="41">
        <f t="shared" si="45"/>
        <v>0</v>
      </c>
      <c r="G363" s="116"/>
      <c r="H363" s="84"/>
      <c r="I363" s="93"/>
    </row>
    <row r="364" spans="1:24" ht="20.25">
      <c r="A364" s="71" t="s">
        <v>329</v>
      </c>
      <c r="B364" s="17" t="s">
        <v>383</v>
      </c>
      <c r="C364" s="5" t="s">
        <v>321</v>
      </c>
      <c r="D364" s="72">
        <v>19</v>
      </c>
      <c r="E364" s="44"/>
      <c r="F364" s="41">
        <f t="shared" si="45"/>
        <v>0</v>
      </c>
      <c r="G364" s="116"/>
      <c r="H364" s="84"/>
      <c r="I364" s="93"/>
    </row>
    <row r="365" spans="1:24" ht="20.25">
      <c r="A365" s="71" t="s">
        <v>330</v>
      </c>
      <c r="B365" s="17"/>
      <c r="C365" s="5" t="s">
        <v>323</v>
      </c>
      <c r="D365" s="72">
        <v>21</v>
      </c>
      <c r="E365" s="44"/>
      <c r="F365" s="41">
        <f t="shared" si="45"/>
        <v>0</v>
      </c>
      <c r="G365" s="116"/>
      <c r="H365" s="84"/>
      <c r="I365" s="93"/>
    </row>
    <row r="366" spans="1:24" ht="20.25">
      <c r="A366" s="71" t="s">
        <v>331</v>
      </c>
      <c r="B366" s="17" t="s">
        <v>384</v>
      </c>
      <c r="C366" s="5" t="s">
        <v>322</v>
      </c>
      <c r="D366" s="72">
        <v>20</v>
      </c>
      <c r="E366" s="44"/>
      <c r="F366" s="41">
        <f t="shared" si="45"/>
        <v>0</v>
      </c>
      <c r="G366" s="124"/>
      <c r="H366" s="84"/>
      <c r="I366" s="93"/>
    </row>
    <row r="367" spans="1:24" ht="20.25">
      <c r="A367" s="71" t="s">
        <v>332</v>
      </c>
      <c r="B367" s="17"/>
      <c r="C367" s="5" t="s">
        <v>324</v>
      </c>
      <c r="D367" s="72">
        <v>22.3</v>
      </c>
      <c r="E367" s="44"/>
      <c r="F367" s="41">
        <f t="shared" si="45"/>
        <v>0</v>
      </c>
      <c r="G367" s="124"/>
      <c r="H367" s="84"/>
      <c r="I367" s="93"/>
    </row>
    <row r="368" spans="1:24" ht="20.25">
      <c r="A368" s="71">
        <v>1505</v>
      </c>
      <c r="B368" s="17"/>
      <c r="C368" s="3" t="s">
        <v>193</v>
      </c>
      <c r="D368" s="72">
        <v>4.3</v>
      </c>
      <c r="E368" s="44"/>
      <c r="F368" s="41">
        <f t="shared" si="45"/>
        <v>0</v>
      </c>
      <c r="G368" s="124"/>
      <c r="H368" s="84"/>
    </row>
    <row r="369" spans="1:11" ht="20.25">
      <c r="A369" s="71" t="s">
        <v>200</v>
      </c>
      <c r="B369" s="17"/>
      <c r="C369" s="3" t="s">
        <v>187</v>
      </c>
      <c r="D369" s="72">
        <v>2.2000000000000002</v>
      </c>
      <c r="E369" s="44"/>
      <c r="F369" s="41">
        <f t="shared" si="45"/>
        <v>0</v>
      </c>
      <c r="G369" s="124"/>
      <c r="H369" s="84"/>
    </row>
    <row r="370" spans="1:11" ht="20.25">
      <c r="A370" s="71" t="s">
        <v>201</v>
      </c>
      <c r="B370" s="17"/>
      <c r="C370" s="3" t="s">
        <v>188</v>
      </c>
      <c r="D370" s="72">
        <v>0.2</v>
      </c>
      <c r="E370" s="44"/>
      <c r="F370" s="41">
        <f t="shared" si="45"/>
        <v>0</v>
      </c>
      <c r="G370" s="124"/>
      <c r="H370" s="84"/>
    </row>
    <row r="371" spans="1:11" ht="20.25">
      <c r="A371" s="71">
        <v>1506</v>
      </c>
      <c r="B371" s="17"/>
      <c r="C371" s="3" t="s">
        <v>499</v>
      </c>
      <c r="D371" s="72">
        <v>4.3</v>
      </c>
      <c r="E371" s="44"/>
      <c r="F371" s="41">
        <f t="shared" si="45"/>
        <v>0</v>
      </c>
      <c r="G371" s="124"/>
      <c r="H371" s="84"/>
    </row>
    <row r="372" spans="1:11" ht="20.25">
      <c r="A372" s="71" t="s">
        <v>202</v>
      </c>
      <c r="B372" s="17"/>
      <c r="C372" s="3" t="s">
        <v>190</v>
      </c>
      <c r="D372" s="72">
        <v>2.8</v>
      </c>
      <c r="E372" s="44"/>
      <c r="F372" s="41">
        <f t="shared" si="45"/>
        <v>0</v>
      </c>
      <c r="G372" s="124"/>
      <c r="H372" s="84"/>
    </row>
    <row r="373" spans="1:11" ht="20.25">
      <c r="A373" s="71" t="s">
        <v>203</v>
      </c>
      <c r="B373" s="17"/>
      <c r="C373" s="3" t="s">
        <v>191</v>
      </c>
      <c r="D373" s="72">
        <v>3.9</v>
      </c>
      <c r="E373" s="44"/>
      <c r="F373" s="41">
        <f t="shared" si="45"/>
        <v>0</v>
      </c>
      <c r="G373" s="124"/>
      <c r="H373" s="84"/>
    </row>
    <row r="374" spans="1:11" ht="20.25">
      <c r="A374" s="71">
        <v>1507</v>
      </c>
      <c r="B374" s="17"/>
      <c r="C374" s="3" t="s">
        <v>192</v>
      </c>
      <c r="D374" s="72">
        <v>4.8</v>
      </c>
      <c r="E374" s="44"/>
      <c r="F374" s="41">
        <f t="shared" si="45"/>
        <v>0</v>
      </c>
      <c r="G374" s="124"/>
      <c r="H374" s="84"/>
    </row>
    <row r="375" spans="1:11" ht="20.25">
      <c r="A375" s="71" t="s">
        <v>150</v>
      </c>
      <c r="B375" s="17" t="s">
        <v>392</v>
      </c>
      <c r="C375" s="3" t="s">
        <v>549</v>
      </c>
      <c r="D375" s="72">
        <v>30</v>
      </c>
      <c r="E375" s="44"/>
      <c r="F375" s="41">
        <f t="shared" si="45"/>
        <v>0</v>
      </c>
      <c r="G375" s="124"/>
      <c r="K375" s="115"/>
    </row>
    <row r="376" spans="1:11" ht="40.5">
      <c r="A376" s="117" t="s">
        <v>725</v>
      </c>
      <c r="B376" s="17"/>
      <c r="C376" s="3" t="s">
        <v>80</v>
      </c>
      <c r="D376" s="72">
        <v>9.5</v>
      </c>
      <c r="E376" s="44"/>
      <c r="F376" s="41">
        <f t="shared" si="45"/>
        <v>0</v>
      </c>
      <c r="G376" s="116"/>
      <c r="H376" s="111"/>
      <c r="I376" s="89"/>
      <c r="K376" s="115"/>
    </row>
    <row r="377" spans="1:11" ht="20.25">
      <c r="A377" s="71">
        <v>1502</v>
      </c>
      <c r="B377" s="17" t="s">
        <v>390</v>
      </c>
      <c r="C377" s="4" t="s">
        <v>81</v>
      </c>
      <c r="D377" s="72">
        <v>4.3</v>
      </c>
      <c r="E377" s="44"/>
      <c r="F377" s="41">
        <f t="shared" si="45"/>
        <v>0</v>
      </c>
      <c r="G377" s="116"/>
    </row>
    <row r="378" spans="1:11" ht="20.25">
      <c r="A378" s="71">
        <v>1503</v>
      </c>
      <c r="B378" s="17" t="s">
        <v>391</v>
      </c>
      <c r="C378" s="4" t="s">
        <v>82</v>
      </c>
      <c r="D378" s="72">
        <v>5.5</v>
      </c>
      <c r="E378" s="44"/>
      <c r="F378" s="41">
        <f t="shared" si="45"/>
        <v>0</v>
      </c>
      <c r="G378" s="116"/>
    </row>
    <row r="379" spans="1:11" ht="63.75">
      <c r="A379" s="71">
        <v>608</v>
      </c>
      <c r="B379" s="17"/>
      <c r="C379" s="13" t="s">
        <v>602</v>
      </c>
      <c r="D379" s="72"/>
      <c r="E379" s="44"/>
      <c r="F379" s="41"/>
      <c r="G379" s="116"/>
    </row>
    <row r="380" spans="1:11" ht="20.25">
      <c r="A380" s="71" t="s">
        <v>165</v>
      </c>
      <c r="B380" s="17" t="s">
        <v>393</v>
      </c>
      <c r="C380" s="5" t="s">
        <v>180</v>
      </c>
      <c r="D380" s="72">
        <v>6.3</v>
      </c>
      <c r="E380" s="44"/>
      <c r="F380" s="41">
        <f t="shared" si="45"/>
        <v>0</v>
      </c>
      <c r="G380" s="116"/>
    </row>
    <row r="381" spans="1:11" ht="20.25">
      <c r="A381" s="71" t="s">
        <v>166</v>
      </c>
      <c r="B381" s="17" t="s">
        <v>394</v>
      </c>
      <c r="C381" s="5" t="s">
        <v>181</v>
      </c>
      <c r="D381" s="72">
        <v>11.7</v>
      </c>
      <c r="E381" s="44"/>
      <c r="F381" s="41">
        <f t="shared" si="45"/>
        <v>0</v>
      </c>
      <c r="G381" s="116"/>
    </row>
    <row r="382" spans="1:11" ht="20.25">
      <c r="A382" s="71" t="s">
        <v>167</v>
      </c>
      <c r="B382" s="17" t="s">
        <v>395</v>
      </c>
      <c r="C382" s="5" t="s">
        <v>186</v>
      </c>
      <c r="D382" s="72">
        <v>11.7</v>
      </c>
      <c r="E382" s="44"/>
      <c r="F382" s="41">
        <f t="shared" si="45"/>
        <v>0</v>
      </c>
      <c r="G382" s="116"/>
    </row>
    <row r="383" spans="1:11" ht="20.25">
      <c r="A383" s="71" t="s">
        <v>204</v>
      </c>
      <c r="B383" s="17" t="s">
        <v>397</v>
      </c>
      <c r="C383" s="5" t="s">
        <v>185</v>
      </c>
      <c r="D383" s="72">
        <v>12.9</v>
      </c>
      <c r="E383" s="44"/>
      <c r="F383" s="41">
        <f t="shared" si="45"/>
        <v>0</v>
      </c>
      <c r="G383" s="116"/>
    </row>
    <row r="384" spans="1:11" ht="20.25">
      <c r="A384" s="71" t="s">
        <v>333</v>
      </c>
      <c r="B384" s="17" t="s">
        <v>398</v>
      </c>
      <c r="C384" s="5" t="s">
        <v>326</v>
      </c>
      <c r="D384" s="72">
        <v>16.2</v>
      </c>
      <c r="E384" s="44"/>
      <c r="F384" s="41">
        <f t="shared" si="45"/>
        <v>0</v>
      </c>
      <c r="G384" s="116"/>
    </row>
    <row r="385" spans="1:7" ht="20.25">
      <c r="A385" s="71" t="s">
        <v>205</v>
      </c>
      <c r="B385" s="17" t="s">
        <v>400</v>
      </c>
      <c r="C385" s="5" t="s">
        <v>399</v>
      </c>
      <c r="D385" s="72">
        <v>16.8</v>
      </c>
      <c r="E385" s="44"/>
      <c r="F385" s="41">
        <f t="shared" si="45"/>
        <v>0</v>
      </c>
      <c r="G385" s="116"/>
    </row>
    <row r="386" spans="1:7" ht="20.25">
      <c r="A386" s="71" t="s">
        <v>334</v>
      </c>
      <c r="B386" s="17" t="s">
        <v>401</v>
      </c>
      <c r="C386" s="5" t="s">
        <v>321</v>
      </c>
      <c r="D386" s="72">
        <v>16.8</v>
      </c>
      <c r="E386" s="44"/>
      <c r="F386" s="41">
        <f t="shared" si="45"/>
        <v>0</v>
      </c>
      <c r="G386" s="116"/>
    </row>
    <row r="387" spans="1:7" ht="20.25">
      <c r="A387" s="71" t="s">
        <v>335</v>
      </c>
      <c r="B387" s="17" t="s">
        <v>402</v>
      </c>
      <c r="C387" s="5" t="s">
        <v>322</v>
      </c>
      <c r="D387" s="72">
        <v>16.8</v>
      </c>
      <c r="E387" s="44"/>
      <c r="F387" s="41">
        <f t="shared" si="45"/>
        <v>0</v>
      </c>
      <c r="G387" s="116"/>
    </row>
    <row r="388" spans="1:7" ht="20.25">
      <c r="A388" s="71" t="s">
        <v>206</v>
      </c>
      <c r="B388" s="17" t="s">
        <v>403</v>
      </c>
      <c r="C388" s="5" t="s">
        <v>189</v>
      </c>
      <c r="D388" s="72">
        <v>12.9</v>
      </c>
      <c r="E388" s="44"/>
      <c r="F388" s="41">
        <f t="shared" si="45"/>
        <v>0</v>
      </c>
      <c r="G388" s="116"/>
    </row>
    <row r="389" spans="1:7" ht="20.25">
      <c r="A389" s="71" t="s">
        <v>159</v>
      </c>
      <c r="B389" s="17" t="s">
        <v>404</v>
      </c>
      <c r="C389" s="5" t="s">
        <v>184</v>
      </c>
      <c r="D389" s="72">
        <v>12.9</v>
      </c>
      <c r="E389" s="44"/>
      <c r="F389" s="41">
        <f t="shared" si="45"/>
        <v>0</v>
      </c>
      <c r="G389" s="116"/>
    </row>
    <row r="390" spans="1:7" ht="20.25">
      <c r="A390" s="71" t="s">
        <v>207</v>
      </c>
      <c r="B390" s="26" t="s">
        <v>405</v>
      </c>
      <c r="C390" s="5" t="s">
        <v>734</v>
      </c>
      <c r="D390" s="72">
        <v>16.2</v>
      </c>
      <c r="E390" s="44"/>
      <c r="F390" s="41">
        <f t="shared" si="45"/>
        <v>0</v>
      </c>
      <c r="G390" s="116"/>
    </row>
    <row r="391" spans="1:7" ht="20.25">
      <c r="A391" s="71" t="s">
        <v>168</v>
      </c>
      <c r="B391" s="17" t="s">
        <v>406</v>
      </c>
      <c r="C391" s="5" t="s">
        <v>182</v>
      </c>
      <c r="D391" s="72">
        <v>12.9</v>
      </c>
      <c r="E391" s="44"/>
      <c r="F391" s="41">
        <f t="shared" si="45"/>
        <v>0</v>
      </c>
      <c r="G391" s="116"/>
    </row>
    <row r="392" spans="1:7" ht="31.5">
      <c r="A392" s="71" t="s">
        <v>208</v>
      </c>
      <c r="B392" s="26" t="s">
        <v>407</v>
      </c>
      <c r="C392" s="5" t="s">
        <v>733</v>
      </c>
      <c r="D392" s="72">
        <v>17.899999999999999</v>
      </c>
      <c r="E392" s="44"/>
      <c r="F392" s="41">
        <f t="shared" si="45"/>
        <v>0</v>
      </c>
      <c r="G392" s="116"/>
    </row>
    <row r="393" spans="1:7" ht="20.25">
      <c r="A393" s="71" t="s">
        <v>169</v>
      </c>
      <c r="B393" s="26" t="s">
        <v>408</v>
      </c>
      <c r="C393" s="5" t="s">
        <v>194</v>
      </c>
      <c r="D393" s="72">
        <v>17.899999999999999</v>
      </c>
      <c r="E393" s="44"/>
      <c r="F393" s="41">
        <f t="shared" si="45"/>
        <v>0</v>
      </c>
      <c r="G393" s="116"/>
    </row>
    <row r="394" spans="1:7" ht="31.5">
      <c r="A394" s="71" t="s">
        <v>225</v>
      </c>
      <c r="B394" s="26" t="s">
        <v>409</v>
      </c>
      <c r="C394" s="5" t="s">
        <v>732</v>
      </c>
      <c r="D394" s="72">
        <v>17.899999999999999</v>
      </c>
      <c r="E394" s="44"/>
      <c r="F394" s="41">
        <f t="shared" si="45"/>
        <v>0</v>
      </c>
      <c r="G394" s="116"/>
    </row>
    <row r="395" spans="1:7" ht="20.25">
      <c r="A395" s="71" t="s">
        <v>209</v>
      </c>
      <c r="B395" s="26" t="s">
        <v>411</v>
      </c>
      <c r="C395" s="5" t="s">
        <v>410</v>
      </c>
      <c r="D395" s="72">
        <v>17.899999999999999</v>
      </c>
      <c r="E395" s="44"/>
      <c r="F395" s="41">
        <f t="shared" si="45"/>
        <v>0</v>
      </c>
      <c r="G395" s="116"/>
    </row>
    <row r="396" spans="1:7" ht="47.25">
      <c r="A396" s="71" t="s">
        <v>209</v>
      </c>
      <c r="B396" s="26" t="s">
        <v>412</v>
      </c>
      <c r="C396" s="5" t="s">
        <v>731</v>
      </c>
      <c r="D396" s="72">
        <v>17.899999999999999</v>
      </c>
      <c r="E396" s="44"/>
      <c r="F396" s="41">
        <f t="shared" si="45"/>
        <v>0</v>
      </c>
      <c r="G396" s="116"/>
    </row>
    <row r="397" spans="1:7" ht="20.25">
      <c r="A397" s="71" t="s">
        <v>210</v>
      </c>
      <c r="B397" s="26" t="s">
        <v>413</v>
      </c>
      <c r="C397" s="5" t="s">
        <v>729</v>
      </c>
      <c r="D397" s="72">
        <v>20.5</v>
      </c>
      <c r="E397" s="44"/>
      <c r="F397" s="41">
        <f t="shared" ref="F397" si="46">+E397*D397</f>
        <v>0</v>
      </c>
      <c r="G397" s="116"/>
    </row>
    <row r="398" spans="1:7" ht="23.25" customHeight="1">
      <c r="A398" s="71" t="s">
        <v>210</v>
      </c>
      <c r="B398" s="26" t="s">
        <v>413</v>
      </c>
      <c r="C398" s="5" t="s">
        <v>730</v>
      </c>
      <c r="D398" s="72">
        <v>20.5</v>
      </c>
      <c r="E398" s="44"/>
      <c r="F398" s="41">
        <f t="shared" si="45"/>
        <v>0</v>
      </c>
      <c r="G398" s="116"/>
    </row>
    <row r="399" spans="1:7" ht="63.75">
      <c r="A399" s="71"/>
      <c r="B399" s="26"/>
      <c r="C399" s="13" t="s">
        <v>605</v>
      </c>
      <c r="D399" s="72"/>
      <c r="E399" s="44"/>
      <c r="F399" s="41"/>
      <c r="G399" s="116"/>
    </row>
    <row r="400" spans="1:7" ht="20.25">
      <c r="A400" s="71" t="s">
        <v>228</v>
      </c>
      <c r="B400" s="26"/>
      <c r="C400" s="5" t="s">
        <v>180</v>
      </c>
      <c r="D400" s="72">
        <v>15</v>
      </c>
      <c r="E400" s="44"/>
      <c r="F400" s="41">
        <f t="shared" si="45"/>
        <v>0</v>
      </c>
      <c r="G400" s="116"/>
    </row>
    <row r="401" spans="1:9" ht="20.25">
      <c r="A401" s="71" t="s">
        <v>229</v>
      </c>
      <c r="B401" s="26"/>
      <c r="C401" s="5" t="s">
        <v>181</v>
      </c>
      <c r="D401" s="72">
        <v>17</v>
      </c>
      <c r="E401" s="44"/>
      <c r="F401" s="41">
        <f t="shared" si="45"/>
        <v>0</v>
      </c>
      <c r="G401" s="116"/>
    </row>
    <row r="402" spans="1:9" ht="20.25">
      <c r="A402" s="71" t="s">
        <v>230</v>
      </c>
      <c r="B402" s="26"/>
      <c r="C402" s="5" t="s">
        <v>186</v>
      </c>
      <c r="D402" s="72">
        <v>19</v>
      </c>
      <c r="E402" s="44"/>
      <c r="F402" s="41">
        <f t="shared" si="45"/>
        <v>0</v>
      </c>
      <c r="G402" s="116"/>
    </row>
    <row r="403" spans="1:9" ht="20.25">
      <c r="A403" s="71" t="s">
        <v>231</v>
      </c>
      <c r="B403" s="26"/>
      <c r="C403" s="5" t="s">
        <v>185</v>
      </c>
      <c r="D403" s="72">
        <v>20</v>
      </c>
      <c r="E403" s="44"/>
      <c r="F403" s="41">
        <f t="shared" si="45"/>
        <v>0</v>
      </c>
      <c r="G403" s="116"/>
    </row>
    <row r="404" spans="1:9" ht="20.25">
      <c r="A404" s="71" t="s">
        <v>455</v>
      </c>
      <c r="B404" s="26"/>
      <c r="C404" s="5" t="s">
        <v>326</v>
      </c>
      <c r="D404" s="72">
        <v>22</v>
      </c>
      <c r="E404" s="44"/>
      <c r="F404" s="41">
        <f t="shared" si="45"/>
        <v>0</v>
      </c>
      <c r="G404" s="116"/>
    </row>
    <row r="405" spans="1:9" ht="20.25">
      <c r="A405" s="71" t="s">
        <v>232</v>
      </c>
      <c r="B405" s="26"/>
      <c r="C405" s="5" t="s">
        <v>382</v>
      </c>
      <c r="D405" s="72">
        <v>19</v>
      </c>
      <c r="E405" s="44"/>
      <c r="F405" s="41">
        <f t="shared" si="45"/>
        <v>0</v>
      </c>
      <c r="G405" s="116"/>
    </row>
    <row r="406" spans="1:9" ht="20.25">
      <c r="A406" s="71" t="s">
        <v>454</v>
      </c>
      <c r="B406" s="26"/>
      <c r="C406" s="5" t="s">
        <v>321</v>
      </c>
      <c r="D406" s="72">
        <v>20</v>
      </c>
      <c r="E406" s="44"/>
      <c r="F406" s="41">
        <f t="shared" si="45"/>
        <v>0</v>
      </c>
      <c r="G406" s="116"/>
    </row>
    <row r="407" spans="1:9" ht="20.25">
      <c r="A407" s="71" t="s">
        <v>637</v>
      </c>
      <c r="B407" s="26"/>
      <c r="C407" s="5" t="s">
        <v>322</v>
      </c>
      <c r="D407" s="72">
        <v>22</v>
      </c>
      <c r="E407" s="44"/>
      <c r="F407" s="41">
        <f t="shared" si="45"/>
        <v>0</v>
      </c>
      <c r="G407" s="116"/>
    </row>
    <row r="408" spans="1:9" ht="20.25">
      <c r="A408" s="71" t="s">
        <v>233</v>
      </c>
      <c r="B408" s="26"/>
      <c r="C408" s="5" t="s">
        <v>189</v>
      </c>
      <c r="D408" s="72">
        <v>17</v>
      </c>
      <c r="E408" s="44"/>
      <c r="F408" s="41">
        <f t="shared" si="45"/>
        <v>0</v>
      </c>
      <c r="G408" s="116"/>
    </row>
    <row r="409" spans="1:9" ht="20.25">
      <c r="A409" s="71" t="s">
        <v>234</v>
      </c>
      <c r="B409" s="26"/>
      <c r="C409" s="5" t="s">
        <v>184</v>
      </c>
      <c r="D409" s="72">
        <v>19</v>
      </c>
      <c r="E409" s="44"/>
      <c r="F409" s="41">
        <f t="shared" si="45"/>
        <v>0</v>
      </c>
      <c r="G409" s="116"/>
    </row>
    <row r="410" spans="1:9" ht="20.25">
      <c r="A410" s="71" t="s">
        <v>235</v>
      </c>
      <c r="B410" s="26"/>
      <c r="C410" s="5" t="s">
        <v>734</v>
      </c>
      <c r="D410" s="72">
        <v>21</v>
      </c>
      <c r="E410" s="44"/>
      <c r="F410" s="41">
        <f t="shared" si="45"/>
        <v>0</v>
      </c>
      <c r="G410" s="116"/>
      <c r="H410" s="84"/>
    </row>
    <row r="411" spans="1:9" ht="20.25">
      <c r="A411" s="71" t="s">
        <v>236</v>
      </c>
      <c r="B411" s="26"/>
      <c r="C411" s="5" t="s">
        <v>182</v>
      </c>
      <c r="D411" s="72">
        <v>20</v>
      </c>
      <c r="E411" s="44"/>
      <c r="F411" s="41">
        <f t="shared" si="45"/>
        <v>0</v>
      </c>
      <c r="G411" s="116"/>
    </row>
    <row r="412" spans="1:9" ht="20.25">
      <c r="A412" s="71" t="s">
        <v>237</v>
      </c>
      <c r="B412" s="26"/>
      <c r="C412" s="5" t="s">
        <v>733</v>
      </c>
      <c r="D412" s="72">
        <v>23</v>
      </c>
      <c r="E412" s="44"/>
      <c r="F412" s="41">
        <f t="shared" si="45"/>
        <v>0</v>
      </c>
      <c r="G412" s="116"/>
    </row>
    <row r="413" spans="1:9" ht="20.25">
      <c r="A413" s="71" t="s">
        <v>238</v>
      </c>
      <c r="B413" s="26"/>
      <c r="C413" s="5" t="s">
        <v>183</v>
      </c>
      <c r="D413" s="72">
        <v>25</v>
      </c>
      <c r="E413" s="44"/>
      <c r="F413" s="41">
        <f t="shared" si="45"/>
        <v>0</v>
      </c>
      <c r="G413" s="116"/>
    </row>
    <row r="414" spans="1:9" ht="20.25">
      <c r="A414" s="71" t="s">
        <v>239</v>
      </c>
      <c r="B414" s="26"/>
      <c r="C414" s="5" t="s">
        <v>732</v>
      </c>
      <c r="D414" s="72">
        <v>26</v>
      </c>
      <c r="E414" s="44"/>
      <c r="F414" s="41">
        <f t="shared" si="45"/>
        <v>0</v>
      </c>
      <c r="G414" s="116"/>
      <c r="H414" s="84"/>
    </row>
    <row r="415" spans="1:9" ht="20.25">
      <c r="A415" s="71" t="s">
        <v>740</v>
      </c>
      <c r="B415" s="26"/>
      <c r="C415" s="5" t="s">
        <v>410</v>
      </c>
      <c r="D415" s="72">
        <v>26</v>
      </c>
      <c r="E415" s="44"/>
      <c r="F415" s="41">
        <f t="shared" si="45"/>
        <v>0</v>
      </c>
      <c r="G415" s="116"/>
      <c r="I415" s="84"/>
    </row>
    <row r="416" spans="1:9" ht="20.25">
      <c r="A416" s="71" t="s">
        <v>737</v>
      </c>
      <c r="B416" s="26"/>
      <c r="C416" s="5" t="s">
        <v>731</v>
      </c>
      <c r="D416" s="72">
        <v>26</v>
      </c>
      <c r="E416" s="44"/>
      <c r="F416" s="41">
        <f t="shared" ref="F416:F418" si="47">+E416*D416</f>
        <v>0</v>
      </c>
      <c r="G416" s="116"/>
      <c r="I416" s="84"/>
    </row>
    <row r="417" spans="1:9" ht="20.25">
      <c r="A417" s="71"/>
      <c r="B417" s="26"/>
      <c r="C417" s="5" t="s">
        <v>729</v>
      </c>
      <c r="D417" s="72">
        <v>29</v>
      </c>
      <c r="E417" s="44"/>
      <c r="F417" s="41">
        <f t="shared" si="47"/>
        <v>0</v>
      </c>
      <c r="G417" s="116"/>
      <c r="I417" s="84"/>
    </row>
    <row r="418" spans="1:9" ht="23.25" customHeight="1">
      <c r="A418" s="71" t="s">
        <v>738</v>
      </c>
      <c r="B418" s="26"/>
      <c r="C418" s="5" t="s">
        <v>730</v>
      </c>
      <c r="D418" s="72">
        <v>31</v>
      </c>
      <c r="E418" s="44"/>
      <c r="F418" s="41">
        <f t="shared" si="47"/>
        <v>0</v>
      </c>
      <c r="G418" s="116"/>
      <c r="I418" s="84"/>
    </row>
    <row r="419" spans="1:9" ht="104.25">
      <c r="A419" s="71"/>
      <c r="B419" s="26"/>
      <c r="C419" s="13" t="s">
        <v>606</v>
      </c>
      <c r="D419" s="72"/>
      <c r="E419" s="44"/>
      <c r="F419" s="41" t="s">
        <v>89</v>
      </c>
      <c r="G419" s="116"/>
    </row>
    <row r="420" spans="1:9" ht="20.25">
      <c r="A420" s="71" t="s">
        <v>211</v>
      </c>
      <c r="B420" s="26" t="s">
        <v>414</v>
      </c>
      <c r="C420" s="5" t="s">
        <v>180</v>
      </c>
      <c r="D420" s="72">
        <v>3.4</v>
      </c>
      <c r="E420" s="44"/>
      <c r="F420" s="41">
        <f t="shared" ref="F420:F438" si="48">+E420*D420</f>
        <v>0</v>
      </c>
      <c r="G420" s="116"/>
    </row>
    <row r="421" spans="1:9" ht="20.25">
      <c r="A421" s="71" t="s">
        <v>212</v>
      </c>
      <c r="B421" s="26" t="s">
        <v>415</v>
      </c>
      <c r="C421" s="5" t="s">
        <v>181</v>
      </c>
      <c r="D421" s="72">
        <v>3.8</v>
      </c>
      <c r="E421" s="44"/>
      <c r="F421" s="41">
        <f t="shared" si="48"/>
        <v>0</v>
      </c>
      <c r="G421" s="116"/>
    </row>
    <row r="422" spans="1:9" ht="20.25">
      <c r="A422" s="71" t="s">
        <v>213</v>
      </c>
      <c r="B422" s="26" t="s">
        <v>416</v>
      </c>
      <c r="C422" s="5" t="s">
        <v>186</v>
      </c>
      <c r="D422" s="72">
        <v>4.2</v>
      </c>
      <c r="E422" s="44"/>
      <c r="F422" s="41">
        <f t="shared" si="48"/>
        <v>0</v>
      </c>
      <c r="G422" s="116"/>
    </row>
    <row r="423" spans="1:9" ht="20.25">
      <c r="A423" s="71" t="s">
        <v>214</v>
      </c>
      <c r="B423" s="26" t="s">
        <v>396</v>
      </c>
      <c r="C423" s="5" t="s">
        <v>185</v>
      </c>
      <c r="D423" s="72">
        <v>4.7</v>
      </c>
      <c r="E423" s="44"/>
      <c r="F423" s="41">
        <f t="shared" si="48"/>
        <v>0</v>
      </c>
      <c r="G423" s="116"/>
    </row>
    <row r="424" spans="1:9" ht="20.25">
      <c r="A424" s="71" t="s">
        <v>451</v>
      </c>
      <c r="B424" s="26" t="s">
        <v>417</v>
      </c>
      <c r="C424" s="5" t="s">
        <v>418</v>
      </c>
      <c r="D424" s="72">
        <v>5.2</v>
      </c>
      <c r="E424" s="44"/>
      <c r="F424" s="41">
        <f t="shared" si="48"/>
        <v>0</v>
      </c>
      <c r="G424" s="116"/>
    </row>
    <row r="425" spans="1:9" ht="20.25">
      <c r="A425" s="71" t="s">
        <v>215</v>
      </c>
      <c r="B425" s="26" t="s">
        <v>419</v>
      </c>
      <c r="C425" s="5" t="s">
        <v>399</v>
      </c>
      <c r="D425" s="72">
        <v>4.0999999999999996</v>
      </c>
      <c r="E425" s="44"/>
      <c r="F425" s="41">
        <f t="shared" si="48"/>
        <v>0</v>
      </c>
      <c r="G425" s="116"/>
    </row>
    <row r="426" spans="1:9" ht="20.25">
      <c r="A426" s="71" t="s">
        <v>452</v>
      </c>
      <c r="B426" s="26" t="s">
        <v>420</v>
      </c>
      <c r="C426" s="5" t="s">
        <v>321</v>
      </c>
      <c r="D426" s="72">
        <v>4.7</v>
      </c>
      <c r="E426" s="44"/>
      <c r="F426" s="41">
        <f t="shared" si="48"/>
        <v>0</v>
      </c>
      <c r="G426" s="116"/>
    </row>
    <row r="427" spans="1:9" ht="20.25">
      <c r="A427" s="71" t="s">
        <v>453</v>
      </c>
      <c r="B427" s="26" t="s">
        <v>421</v>
      </c>
      <c r="C427" s="5" t="s">
        <v>322</v>
      </c>
      <c r="D427" s="72">
        <v>5.2</v>
      </c>
      <c r="E427" s="44"/>
      <c r="F427" s="41">
        <f t="shared" si="48"/>
        <v>0</v>
      </c>
      <c r="G427" s="116"/>
    </row>
    <row r="428" spans="1:9" ht="20.25">
      <c r="A428" s="71" t="s">
        <v>216</v>
      </c>
      <c r="B428" s="26" t="s">
        <v>422</v>
      </c>
      <c r="C428" s="5" t="s">
        <v>189</v>
      </c>
      <c r="D428" s="72">
        <v>3.4</v>
      </c>
      <c r="E428" s="44"/>
      <c r="F428" s="41">
        <f t="shared" si="48"/>
        <v>0</v>
      </c>
      <c r="G428" s="116"/>
    </row>
    <row r="429" spans="1:9" ht="20.25">
      <c r="A429" s="71" t="s">
        <v>217</v>
      </c>
      <c r="B429" s="26" t="s">
        <v>423</v>
      </c>
      <c r="C429" s="5" t="s">
        <v>184</v>
      </c>
      <c r="D429" s="72">
        <v>4.7</v>
      </c>
      <c r="E429" s="44"/>
      <c r="F429" s="41">
        <f t="shared" si="48"/>
        <v>0</v>
      </c>
      <c r="G429" s="116"/>
    </row>
    <row r="430" spans="1:9" ht="20.25">
      <c r="A430" s="71" t="s">
        <v>218</v>
      </c>
      <c r="B430" s="26" t="s">
        <v>424</v>
      </c>
      <c r="C430" s="5" t="s">
        <v>734</v>
      </c>
      <c r="D430" s="72">
        <v>6</v>
      </c>
      <c r="E430" s="44"/>
      <c r="F430" s="41">
        <f t="shared" si="48"/>
        <v>0</v>
      </c>
      <c r="G430" s="116"/>
    </row>
    <row r="431" spans="1:9" ht="20.25">
      <c r="A431" s="71" t="s">
        <v>219</v>
      </c>
      <c r="B431" s="26"/>
      <c r="C431" s="5" t="s">
        <v>182</v>
      </c>
      <c r="D431" s="72">
        <v>5.5</v>
      </c>
      <c r="E431" s="44"/>
      <c r="F431" s="41">
        <f t="shared" si="48"/>
        <v>0</v>
      </c>
      <c r="G431" s="116"/>
    </row>
    <row r="432" spans="1:9" ht="20.25">
      <c r="A432" s="71" t="s">
        <v>220</v>
      </c>
      <c r="B432" s="26"/>
      <c r="C432" s="5" t="s">
        <v>733</v>
      </c>
      <c r="D432" s="72">
        <v>6.6</v>
      </c>
      <c r="E432" s="44"/>
      <c r="F432" s="41">
        <f t="shared" si="48"/>
        <v>0</v>
      </c>
      <c r="G432" s="116"/>
    </row>
    <row r="433" spans="1:9" ht="20.25">
      <c r="A433" s="71" t="s">
        <v>221</v>
      </c>
      <c r="B433" s="26"/>
      <c r="C433" s="5" t="s">
        <v>183</v>
      </c>
      <c r="D433" s="72">
        <v>5.5</v>
      </c>
      <c r="E433" s="44"/>
      <c r="F433" s="41">
        <f t="shared" si="48"/>
        <v>0</v>
      </c>
      <c r="G433" s="116"/>
    </row>
    <row r="434" spans="1:9" ht="20.25">
      <c r="A434" s="117" t="s">
        <v>739</v>
      </c>
      <c r="B434" s="26"/>
      <c r="C434" s="5" t="s">
        <v>732</v>
      </c>
      <c r="D434" s="72">
        <v>6.2</v>
      </c>
      <c r="E434" s="44"/>
      <c r="F434" s="41">
        <f t="shared" si="48"/>
        <v>0</v>
      </c>
      <c r="G434" s="116"/>
      <c r="H434" s="84"/>
    </row>
    <row r="435" spans="1:9" ht="20.25">
      <c r="A435" s="117" t="s">
        <v>222</v>
      </c>
      <c r="B435" s="26"/>
      <c r="C435" s="5" t="s">
        <v>410</v>
      </c>
      <c r="D435" s="72">
        <v>6.2</v>
      </c>
      <c r="E435" s="44"/>
      <c r="F435" s="41">
        <f t="shared" si="48"/>
        <v>0</v>
      </c>
      <c r="G435" s="116"/>
      <c r="H435" s="84"/>
    </row>
    <row r="436" spans="1:9" ht="20.25">
      <c r="A436" s="117" t="s">
        <v>223</v>
      </c>
      <c r="B436" s="26"/>
      <c r="C436" s="5" t="s">
        <v>731</v>
      </c>
      <c r="D436" s="72">
        <v>6.2</v>
      </c>
      <c r="E436" s="44"/>
      <c r="F436" s="41">
        <f t="shared" si="48"/>
        <v>0</v>
      </c>
      <c r="G436" s="116"/>
      <c r="H436" s="84"/>
      <c r="I436" s="84"/>
    </row>
    <row r="437" spans="1:9" ht="20.25">
      <c r="A437" s="71" t="s">
        <v>854</v>
      </c>
      <c r="B437" s="26"/>
      <c r="C437" s="5" t="s">
        <v>729</v>
      </c>
      <c r="D437" s="72">
        <v>6.2</v>
      </c>
      <c r="E437" s="44"/>
      <c r="F437" s="41">
        <f t="shared" si="48"/>
        <v>0</v>
      </c>
      <c r="G437" s="116"/>
      <c r="H437" s="84"/>
      <c r="I437" s="84"/>
    </row>
    <row r="438" spans="1:9" ht="28.5" customHeight="1">
      <c r="A438" s="71" t="s">
        <v>224</v>
      </c>
      <c r="B438" s="26"/>
      <c r="C438" s="5" t="s">
        <v>730</v>
      </c>
      <c r="D438" s="72">
        <v>6.2</v>
      </c>
      <c r="E438" s="44"/>
      <c r="F438" s="41">
        <f t="shared" si="48"/>
        <v>0</v>
      </c>
      <c r="G438" s="116"/>
      <c r="H438" s="84"/>
      <c r="I438" s="84"/>
    </row>
    <row r="439" spans="1:9" ht="23.25">
      <c r="A439" s="71"/>
      <c r="C439" s="13" t="s">
        <v>587</v>
      </c>
      <c r="D439" s="72"/>
      <c r="E439" s="44"/>
      <c r="F439" s="41"/>
      <c r="G439" s="116"/>
    </row>
    <row r="440" spans="1:9" ht="20.25">
      <c r="A440" s="71"/>
      <c r="B440" s="26"/>
      <c r="C440" s="3" t="s">
        <v>65</v>
      </c>
      <c r="D440" s="72"/>
      <c r="E440" s="44"/>
      <c r="F440" s="41"/>
      <c r="G440" s="116"/>
    </row>
    <row r="441" spans="1:9" ht="20.25">
      <c r="A441" s="71">
        <v>1601</v>
      </c>
      <c r="B441" s="26" t="s">
        <v>426</v>
      </c>
      <c r="C441" s="5" t="s">
        <v>429</v>
      </c>
      <c r="D441" s="72">
        <v>18.5</v>
      </c>
      <c r="E441" s="44"/>
      <c r="F441" s="41">
        <f>+E441*D441</f>
        <v>0</v>
      </c>
      <c r="G441" s="116"/>
    </row>
    <row r="442" spans="1:9" ht="20.25">
      <c r="A442" s="71">
        <v>1602</v>
      </c>
      <c r="B442" s="26"/>
      <c r="C442" s="5" t="s">
        <v>427</v>
      </c>
      <c r="D442" s="72">
        <v>18.5</v>
      </c>
      <c r="E442" s="44"/>
      <c r="F442" s="41">
        <f>+E442*D442</f>
        <v>0</v>
      </c>
      <c r="G442" s="116"/>
    </row>
    <row r="443" spans="1:9" ht="20.25">
      <c r="A443" s="71">
        <v>1603</v>
      </c>
      <c r="B443" s="26"/>
      <c r="C443" s="5" t="s">
        <v>428</v>
      </c>
      <c r="D443" s="72">
        <v>19.899999999999999</v>
      </c>
      <c r="E443" s="44"/>
      <c r="F443" s="41">
        <f>+E443*D443</f>
        <v>0</v>
      </c>
      <c r="G443" s="116"/>
    </row>
    <row r="444" spans="1:9" ht="81">
      <c r="A444" s="71">
        <v>1606</v>
      </c>
      <c r="B444" s="26"/>
      <c r="C444" s="3" t="s">
        <v>251</v>
      </c>
      <c r="D444" s="72">
        <v>3</v>
      </c>
      <c r="E444" s="44"/>
      <c r="F444" s="41">
        <f>+E444*D444</f>
        <v>0</v>
      </c>
      <c r="G444" s="116"/>
    </row>
    <row r="445" spans="1:9" ht="20.25">
      <c r="A445" s="71">
        <v>1607</v>
      </c>
      <c r="B445" s="26"/>
      <c r="C445" s="5" t="s">
        <v>252</v>
      </c>
      <c r="D445" s="72">
        <v>0.9</v>
      </c>
      <c r="E445" s="44"/>
      <c r="F445" s="41">
        <f>+E445*D445</f>
        <v>0</v>
      </c>
      <c r="G445" s="116"/>
    </row>
    <row r="446" spans="1:9" ht="40.5">
      <c r="A446" s="71"/>
      <c r="B446" s="58" t="s">
        <v>560</v>
      </c>
      <c r="C446" s="23" t="s">
        <v>564</v>
      </c>
      <c r="D446" s="72"/>
      <c r="E446" s="44"/>
      <c r="F446" s="41"/>
      <c r="G446" s="116"/>
    </row>
    <row r="447" spans="1:9" ht="40.5">
      <c r="A447" s="71"/>
      <c r="B447" s="26" t="s">
        <v>430</v>
      </c>
      <c r="C447" s="3" t="s">
        <v>83</v>
      </c>
      <c r="D447" s="72"/>
      <c r="E447" s="44"/>
      <c r="F447" s="41"/>
      <c r="G447" s="116"/>
    </row>
    <row r="448" spans="1:9" ht="40.5">
      <c r="A448" s="71" t="s">
        <v>151</v>
      </c>
      <c r="B448" s="26"/>
      <c r="C448" s="4" t="s">
        <v>257</v>
      </c>
      <c r="D448" s="72">
        <v>59</v>
      </c>
      <c r="E448" s="44"/>
      <c r="F448" s="41">
        <f>+E448*D448</f>
        <v>0</v>
      </c>
      <c r="G448" s="116"/>
    </row>
    <row r="449" spans="1:11" ht="20.25">
      <c r="A449" s="71">
        <v>2000</v>
      </c>
      <c r="B449" s="26"/>
      <c r="C449" s="5" t="s">
        <v>548</v>
      </c>
      <c r="D449" s="72">
        <v>9</v>
      </c>
      <c r="E449" s="44"/>
      <c r="F449" s="41">
        <f>+E449*D449</f>
        <v>0</v>
      </c>
      <c r="G449" s="116"/>
    </row>
    <row r="450" spans="1:11" ht="20.25">
      <c r="A450" s="71" t="s">
        <v>241</v>
      </c>
      <c r="B450" s="26"/>
      <c r="C450" s="5" t="s">
        <v>54</v>
      </c>
      <c r="D450" s="72">
        <v>19.899999999999999</v>
      </c>
      <c r="E450" s="44"/>
      <c r="F450" s="41">
        <f>+E450*D450</f>
        <v>0</v>
      </c>
      <c r="G450" s="116"/>
      <c r="I450" s="89"/>
      <c r="K450" s="115"/>
    </row>
    <row r="451" spans="1:11" ht="40.5">
      <c r="A451" s="71" t="s">
        <v>255</v>
      </c>
      <c r="B451" s="26"/>
      <c r="C451" s="5" t="s">
        <v>250</v>
      </c>
      <c r="D451" s="72">
        <v>19.899999999999999</v>
      </c>
      <c r="E451" s="44"/>
      <c r="F451" s="41">
        <f>+E451*D451</f>
        <v>0</v>
      </c>
      <c r="G451" s="41"/>
      <c r="I451" s="89"/>
      <c r="K451" s="115"/>
    </row>
    <row r="452" spans="1:11" ht="20.25">
      <c r="A452" s="71"/>
      <c r="B452" s="26"/>
      <c r="C452" s="8" t="s">
        <v>425</v>
      </c>
      <c r="D452" s="72"/>
      <c r="E452" s="44"/>
      <c r="F452" s="41"/>
      <c r="G452" s="41"/>
    </row>
    <row r="453" spans="1:11" ht="20.25">
      <c r="A453" s="71"/>
      <c r="B453" s="26"/>
      <c r="C453" s="5" t="s">
        <v>35</v>
      </c>
      <c r="D453" s="72">
        <v>8.3000000000000007</v>
      </c>
      <c r="E453" s="44"/>
      <c r="F453" s="41">
        <f>+E453*D453</f>
        <v>0</v>
      </c>
      <c r="G453" s="41"/>
    </row>
    <row r="454" spans="1:11" ht="20.25">
      <c r="A454" s="71">
        <v>1511</v>
      </c>
      <c r="B454" s="26"/>
      <c r="C454" s="5" t="s">
        <v>36</v>
      </c>
      <c r="D454" s="72">
        <v>15</v>
      </c>
      <c r="E454" s="44"/>
      <c r="F454" s="41">
        <f>+E454*D454</f>
        <v>0</v>
      </c>
      <c r="G454" s="41"/>
    </row>
    <row r="455" spans="1:11" ht="40.5">
      <c r="A455" s="71"/>
      <c r="B455" s="26"/>
      <c r="C455" s="3" t="s">
        <v>84</v>
      </c>
      <c r="D455" s="72"/>
      <c r="E455" s="44"/>
      <c r="F455" s="41"/>
      <c r="G455" s="41"/>
    </row>
    <row r="456" spans="1:11" ht="20.25">
      <c r="A456" s="71"/>
      <c r="B456" s="26"/>
      <c r="C456" s="4" t="s">
        <v>754</v>
      </c>
      <c r="D456" s="72"/>
      <c r="E456" s="44"/>
      <c r="F456" s="41"/>
      <c r="G456" s="41"/>
    </row>
    <row r="457" spans="1:11" ht="20.25">
      <c r="A457" s="71" t="s">
        <v>761</v>
      </c>
      <c r="B457" s="26"/>
      <c r="C457" s="5" t="s">
        <v>755</v>
      </c>
      <c r="D457" s="72">
        <v>36</v>
      </c>
      <c r="E457" s="44"/>
      <c r="F457" s="41">
        <f>+E457*D457</f>
        <v>0</v>
      </c>
      <c r="G457" s="41"/>
    </row>
    <row r="458" spans="1:11" ht="20.25">
      <c r="A458" s="71" t="s">
        <v>762</v>
      </c>
      <c r="B458" s="26"/>
      <c r="C458" s="5" t="s">
        <v>756</v>
      </c>
      <c r="D458" s="72">
        <v>36</v>
      </c>
      <c r="E458" s="44"/>
      <c r="F458" s="41">
        <f>+E458*D458</f>
        <v>0</v>
      </c>
      <c r="G458" s="41"/>
    </row>
    <row r="459" spans="1:11" ht="20.25">
      <c r="A459" s="71" t="s">
        <v>763</v>
      </c>
      <c r="B459" s="26"/>
      <c r="C459" s="5" t="s">
        <v>757</v>
      </c>
      <c r="D459" s="72">
        <v>36</v>
      </c>
      <c r="E459" s="44"/>
      <c r="F459" s="41">
        <f>+E459*D459</f>
        <v>0</v>
      </c>
      <c r="G459" s="41"/>
    </row>
    <row r="460" spans="1:11" ht="20.25">
      <c r="A460" s="71" t="s">
        <v>758</v>
      </c>
      <c r="B460" s="26"/>
      <c r="C460" s="5" t="s">
        <v>751</v>
      </c>
      <c r="D460" s="72">
        <v>36</v>
      </c>
      <c r="E460" s="44"/>
      <c r="F460" s="41">
        <f t="shared" ref="F460:F462" si="49">+E460*D460</f>
        <v>0</v>
      </c>
      <c r="G460" s="41"/>
    </row>
    <row r="461" spans="1:11" ht="20.25">
      <c r="A461" s="71" t="s">
        <v>759</v>
      </c>
      <c r="B461" s="26"/>
      <c r="C461" s="5" t="s">
        <v>752</v>
      </c>
      <c r="D461" s="72">
        <v>36</v>
      </c>
      <c r="E461" s="44"/>
      <c r="F461" s="41">
        <f t="shared" si="49"/>
        <v>0</v>
      </c>
      <c r="G461" s="41"/>
    </row>
    <row r="462" spans="1:11" ht="20.25">
      <c r="A462" s="71" t="s">
        <v>760</v>
      </c>
      <c r="B462" s="26"/>
      <c r="C462" s="5" t="s">
        <v>753</v>
      </c>
      <c r="D462" s="72">
        <v>36</v>
      </c>
      <c r="E462" s="44"/>
      <c r="F462" s="41">
        <f t="shared" si="49"/>
        <v>0</v>
      </c>
      <c r="G462" s="41"/>
    </row>
    <row r="463" spans="1:11" ht="20.25">
      <c r="A463" s="71">
        <v>1110</v>
      </c>
      <c r="B463" s="26"/>
      <c r="C463" s="4" t="s">
        <v>766</v>
      </c>
      <c r="D463" s="72">
        <v>10.199999999999999</v>
      </c>
      <c r="E463" s="44"/>
      <c r="F463" s="41">
        <f>+E463*D463</f>
        <v>0</v>
      </c>
      <c r="G463" s="127" t="s">
        <v>895</v>
      </c>
    </row>
    <row r="464" spans="1:11" ht="20.25">
      <c r="A464" s="71" t="s">
        <v>506</v>
      </c>
      <c r="B464" s="26"/>
      <c r="C464" s="4" t="s">
        <v>764</v>
      </c>
      <c r="D464" s="72">
        <v>11.1</v>
      </c>
      <c r="E464" s="44"/>
      <c r="F464" s="41">
        <f>+E464*D464</f>
        <v>0</v>
      </c>
      <c r="G464" s="41"/>
    </row>
    <row r="465" spans="1:11" ht="20.25">
      <c r="A465" s="71" t="s">
        <v>507</v>
      </c>
      <c r="B465" s="26"/>
      <c r="C465" s="4" t="s">
        <v>765</v>
      </c>
      <c r="D465" s="72">
        <v>14.9</v>
      </c>
      <c r="E465" s="44"/>
      <c r="F465" s="41">
        <f>+E465*D465</f>
        <v>0</v>
      </c>
      <c r="G465" s="41"/>
    </row>
    <row r="466" spans="1:11" ht="23.25">
      <c r="A466" s="71"/>
      <c r="B466" s="17"/>
      <c r="C466" s="13" t="s">
        <v>38</v>
      </c>
      <c r="D466" s="72"/>
      <c r="E466" s="44"/>
      <c r="F466" s="41"/>
      <c r="G466" s="41"/>
    </row>
    <row r="467" spans="1:11" ht="20.25">
      <c r="A467" s="71">
        <v>1206</v>
      </c>
      <c r="B467" s="17" t="s">
        <v>431</v>
      </c>
      <c r="C467" s="3" t="s">
        <v>61</v>
      </c>
      <c r="D467" s="72">
        <v>99.5</v>
      </c>
      <c r="E467" s="44"/>
      <c r="F467" s="41">
        <f>+E467*D467</f>
        <v>0</v>
      </c>
      <c r="G467" s="41"/>
      <c r="I467" s="89"/>
      <c r="K467" s="115"/>
    </row>
    <row r="468" spans="1:11" ht="20.25">
      <c r="A468" s="71">
        <v>1407</v>
      </c>
      <c r="B468" s="18" t="s">
        <v>436</v>
      </c>
      <c r="C468" s="7" t="s">
        <v>85</v>
      </c>
      <c r="D468" s="72"/>
      <c r="E468" s="44"/>
      <c r="F468" s="41"/>
      <c r="G468" s="41"/>
    </row>
    <row r="469" spans="1:11" ht="20.25">
      <c r="A469" s="71" t="s">
        <v>89</v>
      </c>
      <c r="B469" s="17"/>
      <c r="C469" s="5" t="s">
        <v>767</v>
      </c>
      <c r="D469" s="72">
        <v>35</v>
      </c>
      <c r="E469" s="44"/>
      <c r="F469" s="41">
        <f t="shared" ref="F469:F479" si="50">+E469*D469</f>
        <v>0</v>
      </c>
      <c r="G469" s="41"/>
    </row>
    <row r="470" spans="1:11" ht="20.25">
      <c r="A470" s="71"/>
      <c r="B470" s="17"/>
      <c r="C470" s="5" t="s">
        <v>102</v>
      </c>
      <c r="D470" s="72">
        <v>35</v>
      </c>
      <c r="E470" s="44"/>
      <c r="F470" s="41">
        <f t="shared" si="50"/>
        <v>0</v>
      </c>
      <c r="G470" s="41"/>
    </row>
    <row r="471" spans="1:11" ht="20.25">
      <c r="A471" s="71"/>
      <c r="B471" s="17"/>
      <c r="C471" s="5" t="s">
        <v>103</v>
      </c>
      <c r="D471" s="72">
        <v>35</v>
      </c>
      <c r="E471" s="44"/>
      <c r="F471" s="41">
        <f t="shared" si="50"/>
        <v>0</v>
      </c>
      <c r="G471" s="41"/>
    </row>
    <row r="472" spans="1:11" ht="20.25">
      <c r="A472" s="71"/>
      <c r="B472" s="17"/>
      <c r="C472" s="5" t="s">
        <v>104</v>
      </c>
      <c r="D472" s="72">
        <v>35</v>
      </c>
      <c r="E472" s="44"/>
      <c r="F472" s="41">
        <f t="shared" si="50"/>
        <v>0</v>
      </c>
      <c r="G472" s="41"/>
    </row>
    <row r="473" spans="1:11" ht="40.5">
      <c r="A473" s="71" t="s">
        <v>768</v>
      </c>
      <c r="B473" s="17" t="s">
        <v>28</v>
      </c>
      <c r="C473" s="3" t="s">
        <v>0</v>
      </c>
      <c r="D473" s="72">
        <v>59.5</v>
      </c>
      <c r="E473" s="44"/>
      <c r="F473" s="41">
        <f t="shared" si="50"/>
        <v>0</v>
      </c>
      <c r="G473" s="41"/>
      <c r="H473" s="84"/>
    </row>
    <row r="474" spans="1:11" ht="40.5">
      <c r="A474" s="71">
        <v>402</v>
      </c>
      <c r="B474" s="17"/>
      <c r="C474" s="3" t="s">
        <v>721</v>
      </c>
      <c r="D474" s="72">
        <v>22.5</v>
      </c>
      <c r="E474" s="44"/>
      <c r="F474" s="41">
        <f t="shared" si="50"/>
        <v>0</v>
      </c>
      <c r="G474" s="41"/>
      <c r="H474" s="84"/>
    </row>
    <row r="475" spans="1:11" ht="40.5">
      <c r="A475" s="71" t="s">
        <v>720</v>
      </c>
      <c r="B475" s="17"/>
      <c r="C475" s="3" t="s">
        <v>722</v>
      </c>
      <c r="D475" s="72">
        <v>22.5</v>
      </c>
      <c r="E475" s="44"/>
      <c r="F475" s="41">
        <f t="shared" si="50"/>
        <v>0</v>
      </c>
      <c r="G475" s="41"/>
      <c r="H475" s="84"/>
    </row>
    <row r="476" spans="1:11" ht="20.25">
      <c r="A476" s="71" t="s">
        <v>160</v>
      </c>
      <c r="B476" s="17"/>
      <c r="C476" s="3" t="s">
        <v>86</v>
      </c>
      <c r="D476" s="72">
        <v>25</v>
      </c>
      <c r="E476" s="44"/>
      <c r="F476" s="41">
        <f t="shared" si="50"/>
        <v>0</v>
      </c>
      <c r="G476" s="41"/>
      <c r="H476" s="84"/>
    </row>
    <row r="477" spans="1:11" ht="20.25">
      <c r="A477" s="71" t="s">
        <v>136</v>
      </c>
      <c r="B477" s="17"/>
      <c r="C477" s="4" t="s">
        <v>678</v>
      </c>
      <c r="D477" s="72">
        <v>9.6999999999999993</v>
      </c>
      <c r="E477" s="44"/>
      <c r="F477" s="41">
        <f t="shared" si="50"/>
        <v>0</v>
      </c>
      <c r="G477" s="41"/>
      <c r="H477" s="112"/>
    </row>
    <row r="478" spans="1:11" ht="20.25">
      <c r="A478" s="99" t="s">
        <v>676</v>
      </c>
      <c r="B478" s="100"/>
      <c r="C478" s="101" t="s">
        <v>677</v>
      </c>
      <c r="D478" s="72">
        <v>9.6999999999999993</v>
      </c>
      <c r="E478" s="102"/>
      <c r="F478" s="41">
        <f t="shared" si="50"/>
        <v>0</v>
      </c>
      <c r="G478" s="103"/>
      <c r="H478" s="112"/>
    </row>
    <row r="479" spans="1:11" ht="20.25">
      <c r="A479" s="71">
        <v>905</v>
      </c>
      <c r="B479" s="17" t="s">
        <v>434</v>
      </c>
      <c r="C479" s="3" t="s">
        <v>87</v>
      </c>
      <c r="D479" s="72">
        <v>25</v>
      </c>
      <c r="E479" s="44"/>
      <c r="F479" s="41">
        <f t="shared" si="50"/>
        <v>0</v>
      </c>
      <c r="G479" s="41"/>
      <c r="H479" s="112"/>
    </row>
    <row r="480" spans="1:11" ht="20.25">
      <c r="A480" s="71" t="s">
        <v>89</v>
      </c>
      <c r="B480" s="17" t="s">
        <v>435</v>
      </c>
      <c r="C480" s="3" t="s">
        <v>29</v>
      </c>
      <c r="D480" s="72"/>
      <c r="E480" s="44"/>
      <c r="F480" s="41"/>
      <c r="G480" s="41"/>
      <c r="H480" s="112"/>
    </row>
    <row r="481" spans="1:9" ht="20.25">
      <c r="A481" s="71">
        <v>1798</v>
      </c>
      <c r="B481" s="17"/>
      <c r="C481" s="4" t="s">
        <v>42</v>
      </c>
      <c r="D481" s="72">
        <v>26.3</v>
      </c>
      <c r="E481" s="44"/>
      <c r="F481" s="41">
        <f>+E481*D481</f>
        <v>0</v>
      </c>
      <c r="G481" s="41"/>
      <c r="H481" s="112"/>
    </row>
    <row r="482" spans="1:9" ht="20.25">
      <c r="A482" s="71">
        <v>1797</v>
      </c>
      <c r="B482" s="17"/>
      <c r="C482" s="4" t="s">
        <v>43</v>
      </c>
      <c r="D482" s="72">
        <v>42.4</v>
      </c>
      <c r="E482" s="44"/>
      <c r="F482" s="41">
        <f>+E482*D482</f>
        <v>0</v>
      </c>
      <c r="G482" s="41"/>
      <c r="H482" s="112"/>
    </row>
    <row r="483" spans="1:9" ht="20.25">
      <c r="A483" s="71"/>
      <c r="B483" s="17" t="s">
        <v>433</v>
      </c>
      <c r="C483" s="3" t="s">
        <v>27</v>
      </c>
      <c r="D483" s="72"/>
      <c r="E483" s="44"/>
      <c r="F483" s="41"/>
      <c r="G483" s="41"/>
    </row>
    <row r="484" spans="1:9" ht="20.25">
      <c r="A484" s="71" t="s">
        <v>153</v>
      </c>
      <c r="B484" s="17"/>
      <c r="C484" s="5" t="s">
        <v>115</v>
      </c>
      <c r="D484" s="72">
        <v>290</v>
      </c>
      <c r="E484" s="44"/>
      <c r="F484" s="41">
        <f>+E484*D484</f>
        <v>0</v>
      </c>
      <c r="G484" s="41"/>
      <c r="I484" s="89"/>
    </row>
    <row r="485" spans="1:9" ht="20.25">
      <c r="A485" s="71">
        <v>101</v>
      </c>
      <c r="B485" s="17" t="s">
        <v>432</v>
      </c>
      <c r="C485" s="3" t="s">
        <v>25</v>
      </c>
      <c r="D485" s="72">
        <v>297.5</v>
      </c>
      <c r="E485" s="44"/>
      <c r="F485" s="41">
        <f>+E485*D485</f>
        <v>0</v>
      </c>
      <c r="G485" s="41"/>
    </row>
    <row r="486" spans="1:9" ht="20.25">
      <c r="A486" s="71">
        <v>1910</v>
      </c>
      <c r="B486" s="17"/>
      <c r="C486" s="3" t="s">
        <v>11</v>
      </c>
      <c r="D486" s="72">
        <v>515.5</v>
      </c>
      <c r="E486" s="44"/>
      <c r="F486" s="41">
        <f>+E486*D486</f>
        <v>0</v>
      </c>
      <c r="G486" s="41"/>
    </row>
    <row r="487" spans="1:9" ht="20.25">
      <c r="A487" s="71">
        <v>1911</v>
      </c>
      <c r="B487" s="17"/>
      <c r="C487" s="3" t="s">
        <v>279</v>
      </c>
      <c r="D487" s="72">
        <v>495.9</v>
      </c>
      <c r="E487" s="44"/>
      <c r="F487" s="41">
        <f>+E487*D487</f>
        <v>0</v>
      </c>
      <c r="G487" s="41"/>
    </row>
    <row r="488" spans="1:9" ht="23.25">
      <c r="A488" s="71"/>
      <c r="B488" s="17"/>
      <c r="C488" s="13" t="s">
        <v>437</v>
      </c>
      <c r="D488" s="72"/>
      <c r="E488" s="44"/>
      <c r="F488" s="41"/>
      <c r="G488" s="41"/>
    </row>
    <row r="489" spans="1:9" ht="40.5">
      <c r="A489" s="71" t="s">
        <v>309</v>
      </c>
      <c r="B489" s="17" t="s">
        <v>30</v>
      </c>
      <c r="C489" s="3" t="s">
        <v>547</v>
      </c>
      <c r="D489" s="72">
        <v>275</v>
      </c>
      <c r="E489" s="44"/>
      <c r="F489" s="41">
        <f t="shared" ref="F489:F495" si="51">+E489*D489</f>
        <v>0</v>
      </c>
      <c r="G489" s="41"/>
      <c r="I489" s="89"/>
    </row>
    <row r="490" spans="1:9" ht="20.25">
      <c r="A490" s="71" t="s">
        <v>310</v>
      </c>
      <c r="B490" s="17" t="s">
        <v>438</v>
      </c>
      <c r="C490" s="3" t="s">
        <v>88</v>
      </c>
      <c r="D490" s="72">
        <v>92</v>
      </c>
      <c r="E490" s="44"/>
      <c r="F490" s="41">
        <f t="shared" si="51"/>
        <v>0</v>
      </c>
      <c r="G490" s="41"/>
    </row>
    <row r="491" spans="1:9" ht="20.25">
      <c r="A491" s="71"/>
      <c r="B491" s="17" t="s">
        <v>31</v>
      </c>
      <c r="C491" s="3" t="s">
        <v>439</v>
      </c>
      <c r="D491" s="72">
        <v>56</v>
      </c>
      <c r="E491" s="44"/>
      <c r="F491" s="41">
        <f t="shared" si="51"/>
        <v>0</v>
      </c>
      <c r="G491" s="41"/>
    </row>
    <row r="492" spans="1:9" ht="40.5">
      <c r="A492" s="71" t="s">
        <v>152</v>
      </c>
      <c r="B492" s="17"/>
      <c r="C492" s="3" t="s">
        <v>1</v>
      </c>
      <c r="D492" s="72">
        <v>59.5</v>
      </c>
      <c r="E492" s="44"/>
      <c r="F492" s="41">
        <f t="shared" si="51"/>
        <v>0</v>
      </c>
      <c r="G492" s="41"/>
      <c r="H492" s="113"/>
    </row>
    <row r="493" spans="1:9" ht="20.25">
      <c r="A493" s="71" t="s">
        <v>160</v>
      </c>
      <c r="B493" s="17"/>
      <c r="C493" s="3" t="s">
        <v>90</v>
      </c>
      <c r="D493" s="72">
        <v>25</v>
      </c>
      <c r="E493" s="44"/>
      <c r="F493" s="41">
        <f t="shared" si="51"/>
        <v>0</v>
      </c>
      <c r="G493" s="41"/>
    </row>
    <row r="494" spans="1:9" ht="20.25">
      <c r="A494" s="71" t="s">
        <v>311</v>
      </c>
      <c r="B494" s="17"/>
      <c r="C494" s="3" t="s">
        <v>91</v>
      </c>
      <c r="D494" s="72">
        <v>16</v>
      </c>
      <c r="E494" s="44"/>
      <c r="F494" s="41">
        <f t="shared" si="51"/>
        <v>0</v>
      </c>
      <c r="G494" s="41"/>
    </row>
    <row r="495" spans="1:9" ht="20.25">
      <c r="A495" s="71" t="s">
        <v>312</v>
      </c>
      <c r="B495" s="17" t="s">
        <v>440</v>
      </c>
      <c r="C495" s="3" t="s">
        <v>121</v>
      </c>
      <c r="D495" s="72">
        <v>22</v>
      </c>
      <c r="F495" s="41">
        <f t="shared" si="51"/>
        <v>0</v>
      </c>
      <c r="G495" s="41"/>
      <c r="H495" s="113"/>
    </row>
    <row r="496" spans="1:9" ht="20.25">
      <c r="A496" s="71"/>
      <c r="B496" s="17"/>
      <c r="C496" s="3"/>
      <c r="D496" s="72"/>
      <c r="E496" s="44"/>
      <c r="F496" s="41"/>
      <c r="G496" s="41"/>
    </row>
    <row r="497" spans="1:8" ht="20.25">
      <c r="A497" s="81"/>
      <c r="B497" s="19"/>
      <c r="C497" s="24" t="s">
        <v>119</v>
      </c>
      <c r="D497" s="72"/>
      <c r="E497" s="44"/>
      <c r="F497" s="41">
        <f>SUM(F4:F495)</f>
        <v>0</v>
      </c>
      <c r="G497" s="41"/>
    </row>
    <row r="498" spans="1:8" ht="20.25">
      <c r="A498" s="81"/>
      <c r="B498" s="19"/>
      <c r="C498" s="95" t="s">
        <v>674</v>
      </c>
      <c r="D498" s="72">
        <v>20</v>
      </c>
      <c r="E498" s="44"/>
      <c r="F498" s="41">
        <f>+IF(F497&lt;=1500,D498,0)</f>
        <v>20</v>
      </c>
      <c r="G498" s="41"/>
      <c r="H498" s="114"/>
    </row>
    <row r="499" spans="1:8" ht="20.25">
      <c r="A499" s="81"/>
      <c r="B499" s="19"/>
      <c r="C499" s="3"/>
      <c r="D499" s="72"/>
      <c r="E499" s="44"/>
      <c r="F499" s="41"/>
      <c r="G499" s="41"/>
      <c r="H499" s="114"/>
    </row>
    <row r="500" spans="1:8" ht="20.25">
      <c r="A500" s="81"/>
      <c r="B500" s="19"/>
      <c r="C500" s="96" t="s">
        <v>675</v>
      </c>
      <c r="D500" s="97"/>
      <c r="E500" s="98"/>
      <c r="F500" s="97">
        <f>+F498+F497</f>
        <v>20</v>
      </c>
      <c r="G500" s="41"/>
      <c r="H500" s="114"/>
    </row>
    <row r="501" spans="1:8" ht="27.75" customHeight="1">
      <c r="A501" s="81"/>
      <c r="B501" s="19"/>
      <c r="C501" s="24" t="s">
        <v>174</v>
      </c>
      <c r="D501" s="72"/>
      <c r="E501" s="44"/>
      <c r="F501" s="41">
        <f>+F500*0.22</f>
        <v>4.4000000000000004</v>
      </c>
      <c r="G501" s="41"/>
    </row>
    <row r="502" spans="1:8" ht="34.5" customHeight="1">
      <c r="A502" s="81"/>
      <c r="B502" s="20"/>
      <c r="C502" s="24" t="s">
        <v>120</v>
      </c>
      <c r="D502" s="72"/>
      <c r="E502" s="44"/>
      <c r="F502" s="41">
        <f>+F500+F501</f>
        <v>24.4</v>
      </c>
      <c r="G502" s="41"/>
    </row>
    <row r="503" spans="1:8" ht="20.25">
      <c r="B503" s="2"/>
      <c r="C503" s="34"/>
      <c r="G503" s="60"/>
    </row>
    <row r="504" spans="1:8" ht="48" customHeight="1">
      <c r="B504" s="2"/>
      <c r="C504"/>
    </row>
    <row r="505" spans="1:8">
      <c r="B505" s="2"/>
      <c r="C505"/>
    </row>
    <row r="506" spans="1:8">
      <c r="B506" s="2"/>
      <c r="C506"/>
    </row>
    <row r="507" spans="1:8">
      <c r="B507" s="2"/>
      <c r="C507"/>
    </row>
    <row r="508" spans="1:8">
      <c r="B508" s="2"/>
      <c r="C508"/>
    </row>
    <row r="509" spans="1:8">
      <c r="B509" s="2"/>
      <c r="C509"/>
    </row>
    <row r="510" spans="1:8">
      <c r="B510" s="2"/>
      <c r="C510"/>
    </row>
    <row r="511" spans="1:8">
      <c r="B511" s="2"/>
      <c r="C511"/>
    </row>
    <row r="512" spans="1:8">
      <c r="B512" s="2"/>
      <c r="C512"/>
    </row>
    <row r="513" spans="2:3">
      <c r="B513" s="2"/>
      <c r="C513"/>
    </row>
    <row r="514" spans="2:3">
      <c r="B514" s="2"/>
      <c r="C514"/>
    </row>
    <row r="515" spans="2:3">
      <c r="B515" s="2"/>
      <c r="C515"/>
    </row>
    <row r="516" spans="2:3">
      <c r="B516" s="2"/>
      <c r="C516"/>
    </row>
    <row r="517" spans="2:3">
      <c r="B517" s="2"/>
      <c r="C517"/>
    </row>
    <row r="518" spans="2:3">
      <c r="B518" s="2"/>
      <c r="C518"/>
    </row>
    <row r="519" spans="2:3">
      <c r="B519" s="2"/>
      <c r="C519"/>
    </row>
    <row r="520" spans="2:3">
      <c r="B520" s="2"/>
      <c r="C520"/>
    </row>
    <row r="521" spans="2:3">
      <c r="B521" s="2"/>
      <c r="C521"/>
    </row>
    <row r="522" spans="2:3">
      <c r="B522" s="2"/>
      <c r="C522"/>
    </row>
    <row r="523" spans="2:3">
      <c r="B523" s="2"/>
      <c r="C523"/>
    </row>
    <row r="524" spans="2:3">
      <c r="B524" s="2"/>
      <c r="C524"/>
    </row>
    <row r="525" spans="2:3">
      <c r="B525" s="2"/>
      <c r="C525"/>
    </row>
    <row r="526" spans="2:3">
      <c r="B526" s="2"/>
      <c r="C526"/>
    </row>
    <row r="527" spans="2:3">
      <c r="B527" s="2"/>
      <c r="C527"/>
    </row>
    <row r="528" spans="2:3">
      <c r="B528" s="2"/>
      <c r="C528"/>
    </row>
    <row r="529" spans="2:3">
      <c r="B529" s="2"/>
      <c r="C529"/>
    </row>
    <row r="530" spans="2:3">
      <c r="B530" s="2"/>
      <c r="C530"/>
    </row>
    <row r="531" spans="2:3">
      <c r="B531" s="2"/>
      <c r="C531"/>
    </row>
    <row r="532" spans="2:3">
      <c r="B532" s="2"/>
      <c r="C532"/>
    </row>
    <row r="533" spans="2:3">
      <c r="B533" s="2"/>
      <c r="C533"/>
    </row>
    <row r="534" spans="2:3">
      <c r="B534" s="2"/>
      <c r="C534"/>
    </row>
    <row r="535" spans="2:3">
      <c r="B535" s="2"/>
      <c r="C535"/>
    </row>
    <row r="536" spans="2:3">
      <c r="B536" s="2"/>
      <c r="C536"/>
    </row>
    <row r="537" spans="2:3">
      <c r="B537" s="2"/>
      <c r="C537"/>
    </row>
    <row r="538" spans="2:3">
      <c r="B538" s="2"/>
      <c r="C538"/>
    </row>
    <row r="539" spans="2:3">
      <c r="B539" s="2"/>
      <c r="C539"/>
    </row>
    <row r="540" spans="2:3">
      <c r="B540" s="2"/>
      <c r="C540"/>
    </row>
    <row r="541" spans="2:3">
      <c r="B541" s="2"/>
      <c r="C541"/>
    </row>
    <row r="542" spans="2:3">
      <c r="B542" s="2"/>
      <c r="C542"/>
    </row>
    <row r="543" spans="2:3">
      <c r="B543" s="2"/>
      <c r="C543"/>
    </row>
    <row r="544" spans="2:3">
      <c r="B544" s="2"/>
      <c r="C544"/>
    </row>
    <row r="545" spans="1:3">
      <c r="B545" s="2"/>
      <c r="C545"/>
    </row>
    <row r="546" spans="1:3">
      <c r="B546" s="2"/>
      <c r="C546"/>
    </row>
    <row r="547" spans="1:3">
      <c r="B547" s="2"/>
      <c r="C547"/>
    </row>
    <row r="548" spans="1:3">
      <c r="B548" s="2"/>
      <c r="C548"/>
    </row>
    <row r="549" spans="1:3">
      <c r="B549" s="2"/>
      <c r="C549"/>
    </row>
    <row r="550" spans="1:3">
      <c r="B550" s="2"/>
      <c r="C550"/>
    </row>
    <row r="551" spans="1:3">
      <c r="B551" s="2"/>
      <c r="C551"/>
    </row>
    <row r="552" spans="1:3">
      <c r="B552" s="2"/>
      <c r="C552"/>
    </row>
    <row r="553" spans="1:3">
      <c r="B553" s="2"/>
      <c r="C553"/>
    </row>
    <row r="554" spans="1:3">
      <c r="B554" s="2"/>
      <c r="C554"/>
    </row>
    <row r="555" spans="1:3">
      <c r="B555" s="2"/>
      <c r="C555"/>
    </row>
    <row r="556" spans="1:3">
      <c r="B556" s="2"/>
      <c r="C556"/>
    </row>
    <row r="557" spans="1:3">
      <c r="B557" s="2"/>
      <c r="C557"/>
    </row>
    <row r="558" spans="1:3">
      <c r="A558" s="83"/>
      <c r="C558"/>
    </row>
    <row r="559" spans="1:3">
      <c r="A559" s="83"/>
      <c r="C559"/>
    </row>
    <row r="560" spans="1:3">
      <c r="A560" s="83"/>
      <c r="C560"/>
    </row>
    <row r="561" spans="1:3">
      <c r="A561" s="83"/>
      <c r="C561"/>
    </row>
    <row r="562" spans="1:3">
      <c r="A562" s="83"/>
      <c r="C562"/>
    </row>
    <row r="563" spans="1:3">
      <c r="A563" s="83"/>
      <c r="C563"/>
    </row>
    <row r="564" spans="1:3">
      <c r="A564" s="83"/>
      <c r="C564"/>
    </row>
    <row r="565" spans="1:3">
      <c r="B565" s="2"/>
      <c r="C565"/>
    </row>
    <row r="566" spans="1:3">
      <c r="B566" s="2"/>
      <c r="C566"/>
    </row>
    <row r="567" spans="1:3">
      <c r="B567" s="2"/>
      <c r="C567"/>
    </row>
    <row r="568" spans="1:3">
      <c r="B568" s="2"/>
      <c r="C568"/>
    </row>
    <row r="569" spans="1:3">
      <c r="B569" s="2"/>
      <c r="C569"/>
    </row>
    <row r="570" spans="1:3">
      <c r="B570" s="2"/>
      <c r="C570"/>
    </row>
    <row r="571" spans="1:3">
      <c r="B571" s="2"/>
      <c r="C571"/>
    </row>
    <row r="572" spans="1:3">
      <c r="B572" s="2"/>
      <c r="C572"/>
    </row>
    <row r="573" spans="1:3">
      <c r="B573" s="2"/>
      <c r="C573"/>
    </row>
    <row r="574" spans="1:3">
      <c r="B574" s="2"/>
      <c r="C574"/>
    </row>
    <row r="575" spans="1:3">
      <c r="B575" s="2"/>
      <c r="C575"/>
    </row>
    <row r="576" spans="1:3">
      <c r="B576" s="2"/>
      <c r="C576"/>
    </row>
    <row r="577" spans="2:3">
      <c r="B577" s="2"/>
      <c r="C577"/>
    </row>
    <row r="578" spans="2:3">
      <c r="B578" s="2"/>
      <c r="C578"/>
    </row>
    <row r="579" spans="2:3">
      <c r="B579" s="2"/>
      <c r="C579"/>
    </row>
    <row r="580" spans="2:3">
      <c r="B580" s="2"/>
      <c r="C580"/>
    </row>
    <row r="581" spans="2:3">
      <c r="B581" s="2"/>
      <c r="C581"/>
    </row>
    <row r="582" spans="2:3">
      <c r="B582" s="2"/>
      <c r="C582"/>
    </row>
    <row r="583" spans="2:3">
      <c r="B583" s="2"/>
      <c r="C583"/>
    </row>
    <row r="584" spans="2:3">
      <c r="B584" s="2"/>
      <c r="C584"/>
    </row>
    <row r="585" spans="2:3">
      <c r="B585" s="2"/>
      <c r="C585"/>
    </row>
    <row r="586" spans="2:3">
      <c r="B586" s="2"/>
      <c r="C586"/>
    </row>
    <row r="587" spans="2:3">
      <c r="B587" s="2"/>
      <c r="C587"/>
    </row>
    <row r="588" spans="2:3">
      <c r="B588" s="2"/>
      <c r="C588"/>
    </row>
    <row r="589" spans="2:3">
      <c r="B589" s="2"/>
      <c r="C589"/>
    </row>
    <row r="590" spans="2:3">
      <c r="B590" s="2"/>
      <c r="C590"/>
    </row>
    <row r="591" spans="2:3">
      <c r="B591" s="2"/>
      <c r="C591"/>
    </row>
    <row r="592" spans="2:3">
      <c r="B592" s="2"/>
      <c r="C592"/>
    </row>
    <row r="593" spans="2:3">
      <c r="B593" s="2"/>
      <c r="C593"/>
    </row>
    <row r="594" spans="2:3">
      <c r="B594" s="2"/>
      <c r="C594"/>
    </row>
    <row r="595" spans="2:3">
      <c r="B595" s="2"/>
      <c r="C595"/>
    </row>
    <row r="596" spans="2:3">
      <c r="B596" s="2"/>
      <c r="C596"/>
    </row>
    <row r="597" spans="2:3">
      <c r="B597" s="2"/>
      <c r="C597"/>
    </row>
    <row r="598" spans="2:3">
      <c r="B598" s="2"/>
      <c r="C598"/>
    </row>
    <row r="599" spans="2:3">
      <c r="B599" s="2"/>
      <c r="C599"/>
    </row>
    <row r="600" spans="2:3">
      <c r="B600" s="2"/>
      <c r="C600"/>
    </row>
    <row r="601" spans="2:3">
      <c r="B601" s="2"/>
      <c r="C601"/>
    </row>
    <row r="602" spans="2:3">
      <c r="B602" s="2"/>
      <c r="C602"/>
    </row>
    <row r="603" spans="2:3">
      <c r="B603" s="2"/>
      <c r="C603"/>
    </row>
    <row r="604" spans="2:3">
      <c r="B604" s="2"/>
      <c r="C604"/>
    </row>
  </sheetData>
  <autoFilter ref="A2:F495" xr:uid="{00000000-0001-0000-0000-000000000000}"/>
  <dataConsolidate/>
  <customSheetViews>
    <customSheetView guid="{179A8662-177C-483C-97D5-365E884D46E2}" scale="70" showPageBreaks="1" printArea="1" view="pageBreakPreview" showRuler="0">
      <selection activeCell="A321" sqref="A321"/>
      <rowBreaks count="9" manualBreakCount="9">
        <brk id="33" max="4" man="1"/>
        <brk id="79" max="4" man="1"/>
        <brk id="106" max="4" man="1"/>
        <brk id="129" max="4" man="1"/>
        <brk id="164" max="4" man="1"/>
        <brk id="190" max="4" man="1"/>
        <brk id="223" max="4" man="1"/>
        <brk id="271" max="4" man="1"/>
        <brk id="321" max="4" man="1"/>
      </rowBreaks>
      <pageMargins left="0.78740157480314965" right="0.9055118110236221" top="0.74803149606299213" bottom="0.51181102362204722" header="0.51181102362204722" footer="0.27559055118110237"/>
      <pageSetup paperSize="9" scale="52" orientation="portrait" horizontalDpi="355" verticalDpi="355" r:id="rId1"/>
      <headerFooter alignWithMargins="0">
        <oddHeader>&amp;LFLENGHI DIVISE - BUSTO ARSIZIO &amp;F</oddHeader>
        <oddFooter xml:space="preserve">&amp;LSTAMPA LISTINO&amp;D&amp;RPagina&amp;Pdi&amp;N
</oddFooter>
      </headerFooter>
    </customSheetView>
    <customSheetView guid="{85DAB2C0-3F1F-11DB-859D-000476996535}" scale="75" showPageBreaks="1" printArea="1" view="pageBreakPreview" showRuler="0" topLeftCell="A15">
      <selection activeCell="B18" sqref="B18"/>
      <rowBreaks count="9" manualBreakCount="9">
        <brk id="36" max="4" man="1"/>
        <brk id="78" max="4" man="1"/>
        <brk id="108" max="4" man="1"/>
        <brk id="137" max="4" man="1"/>
        <brk id="160" max="4" man="1"/>
        <brk id="199" max="4" man="1"/>
        <brk id="225" max="4" man="1"/>
        <brk id="272" max="4" man="1"/>
        <brk id="309" max="4" man="1"/>
      </rowBreaks>
      <pageMargins left="0.78740157480314965" right="0.9055118110236221" top="0.74803149606299213" bottom="0.51181102362204722" header="0.51181102362204722" footer="0.27559055118110237"/>
      <pageSetup paperSize="9" scale="55" orientation="portrait" horizontalDpi="355" verticalDpi="355" r:id="rId2"/>
      <headerFooter alignWithMargins="0">
        <oddHeader>&amp;LFLENGHI DIVISE - BUSTO ARSIZIO &amp;F</oddHeader>
        <oddFooter xml:space="preserve">&amp;LSTAMPA LISTINO&amp;D&amp;RPagina&amp;Pdi&amp;N
</oddFooter>
      </headerFooter>
    </customSheetView>
    <customSheetView guid="{938AA60A-181D-4381-AAC2-18C7D4E00DA7}" scale="75" showPageBreaks="1" printArea="1" view="pageBreakPreview" showRuler="0" topLeftCell="A22">
      <selection activeCell="E26" sqref="E26"/>
      <rowBreaks count="9" manualBreakCount="9">
        <brk id="36" max="4" man="1"/>
        <brk id="78" max="4" man="1"/>
        <brk id="108" max="4" man="1"/>
        <brk id="137" max="4" man="1"/>
        <brk id="160" max="4" man="1"/>
        <brk id="199" max="4" man="1"/>
        <brk id="225" max="4" man="1"/>
        <brk id="272" max="4" man="1"/>
        <brk id="309" max="4" man="1"/>
      </rowBreaks>
      <pageMargins left="0.78740157480314965" right="0.9055118110236221" top="0.74803149606299213" bottom="0.51181102362204722" header="0.51181102362204722" footer="0.27559055118110237"/>
      <pageSetup paperSize="9" scale="55" orientation="portrait" horizontalDpi="355" verticalDpi="355" r:id="rId3"/>
      <headerFooter alignWithMargins="0">
        <oddHeader>&amp;LFLENGHI DIVISE - BUSTO ARSIZIO &amp;F</oddHeader>
        <oddFooter xml:space="preserve">&amp;LSTAMPA LISTINO&amp;D&amp;RPagina&amp;Pdi&amp;N
</oddFooter>
      </headerFooter>
    </customSheetView>
  </customSheetViews>
  <mergeCells count="2">
    <mergeCell ref="I128:I132"/>
    <mergeCell ref="A1:G1"/>
  </mergeCells>
  <phoneticPr fontId="6" type="noConversion"/>
  <dataValidations count="6">
    <dataValidation type="list" allowBlank="1" showInputMessage="1" showErrorMessage="1" sqref="G301:G302 G315:G316 G263 G256:G261 G242:G250 G227:G240 G344 G304 G266:G274" xr:uid="{AB70C774-1078-48AE-B872-532F77276FF9}">
      <formula1>$AB$240:$AB$242</formula1>
    </dataValidation>
    <dataValidation type="list" allowBlank="1" showInputMessage="1" showErrorMessage="1" sqref="G355 G361" xr:uid="{213E23D2-8DF0-47AA-BE0A-40DAA263CD2A}">
      <formula1>$X$354:$X$356</formula1>
    </dataValidation>
    <dataValidation type="list" allowBlank="1" showInputMessage="1" showErrorMessage="1" sqref="G360" xr:uid="{4650817E-FE63-49A1-9656-59035DE55900}">
      <formula1>$X$355:$X$356</formula1>
    </dataValidation>
    <dataValidation type="list" allowBlank="1" showErrorMessage="1" promptTitle="SELEZIONA PROFILO VERDE P.O." sqref="G358" xr:uid="{BDD1C4B8-D9D2-406D-A2E2-7458FB3688C4}">
      <formula1>$X$354:$X$356</formula1>
    </dataValidation>
    <dataValidation type="list" allowBlank="1" showInputMessage="1" showErrorMessage="1" sqref="G264" xr:uid="{E327A14F-3032-499F-89AF-1D363A38A8C7}">
      <formula1>$T$264:$T$267</formula1>
    </dataValidation>
    <dataValidation type="list" allowBlank="1" showInputMessage="1" showErrorMessage="1" sqref="G92 G87" xr:uid="{06B0AC15-2DB2-4E73-A13D-AC0C2C0F1424}">
      <formula1>$T$85:$T$87</formula1>
    </dataValidation>
  </dataValidations>
  <pageMargins left="0.23622047244094491" right="0.23622047244094491" top="0.74803149606299213" bottom="0.74803149606299213" header="0.31496062992125984" footer="0.31496062992125984"/>
  <pageSetup paperSize="9" scale="35" fitToHeight="0" orientation="portrait" r:id="rId4"/>
  <headerFooter alignWithMargins="0">
    <oddHeader>&amp;LFLENGHI DIVISE - BUSTO ARSIZIO &amp;F</oddHeader>
    <oddFooter xml:space="preserve">&amp;LSTAMPA LISTINO&amp;D&amp;RPagina&amp;Pdi&amp;N
</oddFooter>
  </headerFooter>
  <rowBreaks count="10" manualBreakCount="10">
    <brk id="53" max="6" man="1"/>
    <brk id="92" max="6" man="1"/>
    <brk id="125" max="6" man="1"/>
    <brk id="162" max="6" man="1"/>
    <brk id="183" max="6" man="1"/>
    <brk id="203" max="6" man="1"/>
    <brk id="261" max="6" man="1"/>
    <brk id="299" max="6" man="1"/>
    <brk id="346" max="6" man="1"/>
    <brk id="438" max="6"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LISTINO DET</vt:lpstr>
      <vt:lpstr>'LISTINO DET'!Area_stampa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Gianfranco</dc:creator>
  <cp:lastModifiedBy>Amministrazione - Flenghi Divise S.N.C.</cp:lastModifiedBy>
  <cp:lastPrinted>2024-01-29T08:39:48Z</cp:lastPrinted>
  <dcterms:created xsi:type="dcterms:W3CDTF">2002-10-02T08:18:24Z</dcterms:created>
  <dcterms:modified xsi:type="dcterms:W3CDTF">2024-08-27T06:46:13Z</dcterms:modified>
</cp:coreProperties>
</file>